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-ACTIVSENSE" sheetId="1" state="visible" r:id="rId2"/>
    <sheet name="RBCM" sheetId="2" state="visible" r:id="rId3"/>
    <sheet name="SSU" sheetId="3" state="visible" r:id="rId4"/>
    <sheet name="IC" sheetId="4" state="visible" r:id="rId5"/>
    <sheet name="FSC" sheetId="5" state="visible" r:id="rId6"/>
    <sheet name="IC (Mazda 2, CX-3)" sheetId="6" state="visible" r:id="rId7"/>
    <sheet name="BCMM (Mazda 2, CX-3)" sheetId="7" state="visible" r:id="rId8"/>
    <sheet name="CCC Converter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I2" authorId="0">
      <text>
        <r>
          <rPr>
            <sz val="9"/>
            <color rgb="FF000000"/>
            <rFont val="Tahoma"/>
            <family val="0"/>
            <charset val="1"/>
          </rPr>
          <t xml:space="preserve">Blind Spot Monitoring (BSM) extends the existing Rear Vehicle Monitoring (RVM) system’s range while also adding Rear Cross Traffic Alert (RCTA)</t>
        </r>
      </text>
    </comment>
    <comment ref="O2" authorId="0">
      <text>
        <r>
          <rPr>
            <sz val="9"/>
            <color rgb="FF000000"/>
            <rFont val="Tahoma"/>
            <family val="2"/>
            <charset val="1"/>
          </rPr>
          <t xml:space="preserve">Blind Spot Monitoring (BSM) extends the existing Rear Vehicle Monitoring (RVM) system’s range while also adding Rear Cross Traffic Alert (RCTA)
</t>
        </r>
      </text>
    </comment>
    <comment ref="P2" authorId="0">
      <text>
        <r>
          <rPr>
            <sz val="9"/>
            <color rgb="FF000000"/>
            <rFont val="Tahoma"/>
            <family val="2"/>
            <charset val="1"/>
          </rPr>
          <t xml:space="preserve">Blind Spot Monitoring (BSM) extends the existing Rear Vehicle Monitoring (RVM) system’s range while also adding Rear Cross Traffic Alert (RCTA)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Q27" authorId="0">
      <text>
        <r>
          <rPr>
            <sz val="9"/>
            <color rgb="FF000000"/>
            <rFont val="Tahoma"/>
            <family val="2"/>
            <charset val="1"/>
          </rPr>
          <t xml:space="preserve">Wireless mode lock/unlock is ONLY displayed on monitor (for example it is possible to configure only display the "unlock Mode"(step-by-step opening) or together with "Lock when leaving car"</t>
        </r>
      </text>
    </comment>
    <comment ref="Q3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  <comment ref="Q41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Double click to see</t>
        </r>
      </text>
    </comment>
    <comment ref="Q4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  <comment ref="U44" authorId="0">
      <text>
        <r>
          <rPr>
            <b val="true"/>
            <shadow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A4" authorId="0">
      <text>
        <r>
          <rPr>
            <sz val="9"/>
            <color rgb="FF000000"/>
            <rFont val="Tahoma"/>
            <family val="2"/>
            <charset val="204"/>
          </rPr>
          <t xml:space="preserve">Save IC data in FORScan (Save all in Module Configuration (As Built format)), then open *.abt file in Notepad and copy-paste everything under ;Block 4 below (in some FORScan versions it is Block 3, which is last)</t>
        </r>
      </text>
    </comment>
    <comment ref="A35" authorId="0">
      <text>
        <r>
          <rPr>
            <sz val="9"/>
            <color rgb="FF000000"/>
            <rFont val="Tahoma"/>
            <family val="2"/>
            <charset val="204"/>
          </rPr>
          <t xml:space="preserve">Copy new values of IC module from green section below. Make a copy of *.abt backup file from FORScan, open it and replace everything below ;Block4 (or ;Block3 in some versions, where it is last Block in file) with copied data from green section. Then you can Load it in FORScan.</t>
        </r>
      </text>
    </comment>
    <comment ref="S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S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S3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S238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"Lane Departure Warning System" should be also enabled</t>
        </r>
      </text>
    </comment>
    <comment ref="W2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3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3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AA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AI28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A4" authorId="0">
      <text>
        <r>
          <rPr>
            <sz val="9"/>
            <color rgb="FF000000"/>
            <rFont val="Tahoma"/>
            <family val="2"/>
            <charset val="204"/>
          </rPr>
          <t xml:space="preserve">Save IC data in FORScan (Save all in Module Configuration (As Built format)), then open *.abt file in Notepad and copy-paste everything under ;Block 4 below (in some FORScan versions it is Block 3, which is last)</t>
        </r>
      </text>
    </comment>
    <comment ref="A60" authorId="0">
      <text>
        <r>
          <rPr>
            <sz val="9"/>
            <color rgb="FF000000"/>
            <rFont val="Tahoma"/>
            <family val="2"/>
            <charset val="204"/>
          </rPr>
          <t xml:space="preserve">Copy new values of IC module from green section below. Make a copy of *.abt backup file from FORScan, open it and replace everything below ;Block4 (or ;Block3 in some versions, where it is last Block in file) with copied data from green section. Then you can Load it in FORScan.</t>
        </r>
      </text>
    </comment>
    <comment ref="S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S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S3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2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3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W3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AA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Double click to see</t>
        </r>
      </text>
    </comment>
    <comment ref="AI28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/>
  </authors>
  <commentList>
    <comment ref="Q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  <comment ref="U11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Double click to see</t>
        </r>
      </text>
    </comment>
    <comment ref="Y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Double click to see</t>
        </r>
      </text>
    </comment>
    <comment ref="Y9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Double click to see</t>
        </r>
      </text>
    </comment>
    <comment ref="AC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Double click to see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Change to 03 if needed</t>
        </r>
      </text>
    </comment>
  </commentList>
</comments>
</file>

<file path=xl/sharedStrings.xml><?xml version="1.0" encoding="utf-8"?>
<sst xmlns="http://schemas.openxmlformats.org/spreadsheetml/2006/main" count="10172" uniqueCount="530">
  <si>
    <t xml:space="preserve">Part</t>
  </si>
  <si>
    <t xml:space="preserve">Related item</t>
  </si>
  <si>
    <t xml:space="preserve">Mazda Radar Cruise Control (MRCC) system</t>
  </si>
  <si>
    <t xml:space="preserve">Distance Recognition Support System (DRSS)</t>
  </si>
  <si>
    <t xml:space="preserve">Lane-keep assist system (LAS)</t>
  </si>
  <si>
    <t xml:space="preserve">Lane Departure Warning System (LDWS)</t>
  </si>
  <si>
    <t xml:space="preserve">Adaptive LED Headlights (ALH)</t>
  </si>
  <si>
    <t xml:space="preserve">High Beam Control (HBC) System</t>
  </si>
  <si>
    <t xml:space="preserve">Adaptive Front lighting System (AFS)</t>
  </si>
  <si>
    <t xml:space="preserve">Blind Spot Monitoring (BSM) system</t>
  </si>
  <si>
    <t xml:space="preserve">Driver Attention Alert system (DAA)</t>
  </si>
  <si>
    <t xml:space="preserve">Smart Brake Support (SBS)</t>
  </si>
  <si>
    <t xml:space="preserve">Forward Obstruction Warning (FOW)</t>
  </si>
  <si>
    <t xml:space="preserve">Smart City Brake Support [Forward] (SCBS F)</t>
  </si>
  <si>
    <t xml:space="preserve">Smart City Brake Support [Reverse] (SCBS R)</t>
  </si>
  <si>
    <t xml:space="preserve">Rear Vehicle Monitoring System (RVM)</t>
  </si>
  <si>
    <t xml:space="preserve">Rear Cross Traffic Alert (RCTA)</t>
  </si>
  <si>
    <t xml:space="preserve">Traffic Sign Recognition System (TSR)</t>
  </si>
  <si>
    <t xml:space="preserve">Radar unit</t>
  </si>
  <si>
    <t xml:space="preserve">x</t>
  </si>
  <si>
    <t xml:space="preserve">–</t>
  </si>
  <si>
    <t xml:space="preserve">?</t>
  </si>
  <si>
    <t xml:space="preserve">Forward Sensing Camera (FSC)</t>
  </si>
  <si>
    <t xml:space="preserve">Adaptive LED headlights control module</t>
  </si>
  <si>
    <t xml:space="preserve">Adaptive Front lighting System (AFS) control module</t>
  </si>
  <si>
    <t xml:space="preserve">Swivel actuator</t>
  </si>
  <si>
    <t xml:space="preserve">Blind Spot Monitoring (BSM) control module</t>
  </si>
  <si>
    <t xml:space="preserve">Parking assist unit (ultrasonic)</t>
  </si>
  <si>
    <t xml:space="preserve">Laser sensor</t>
  </si>
  <si>
    <t xml:space="preserve">Video AU (w S&amp;G)</t>
  </si>
  <si>
    <t xml:space="preserve">Video AU</t>
  </si>
  <si>
    <t xml:space="preserve">Video</t>
  </si>
  <si>
    <t xml:space="preserve">Video CA</t>
  </si>
  <si>
    <t xml:space="preserve">x: Applicable</t>
  </si>
  <si>
    <t xml:space="preserve">–: Not Applicable</t>
  </si>
  <si>
    <t xml:space="preserve">Hill Launch Assist (HLA)</t>
  </si>
  <si>
    <t xml:space="preserve">Acceleration Control for AT</t>
  </si>
  <si>
    <t xml:space="preserve">i-ACTIV AWD</t>
  </si>
  <si>
    <t xml:space="preserve">Emergency Signal System (ESS)</t>
  </si>
  <si>
    <t xml:space="preserve">Emergency Brake Assist (EBA)</t>
  </si>
  <si>
    <t xml:space="preserve">Electronic Brake Force Distribution (EBD)</t>
  </si>
  <si>
    <t xml:space="preserve">4-wheel Anti-lock Braking System (4W-ABS)</t>
  </si>
  <si>
    <t xml:space="preserve">Dynamic Stability Control system (DSC)</t>
  </si>
  <si>
    <t xml:space="preserve">Traction Control System (TCS)</t>
  </si>
  <si>
    <t xml:space="preserve">Roll Stability Control (RSC)</t>
  </si>
  <si>
    <t xml:space="preserve">http://mazda3revolution.com/forums/2014-2016-mazda-3-skyactiv-audio-electronics/169393-change-configuration-explore-different-functions-asbuilt.html</t>
  </si>
  <si>
    <t xml:space="preserve">Editable fields by user</t>
  </si>
  <si>
    <t xml:space="preserve">checksum</t>
  </si>
  <si>
    <r>
      <rPr>
        <b val="true"/>
        <sz val="11"/>
        <color rgb="FF000000"/>
        <rFont val="Calibri"/>
        <family val="2"/>
        <charset val="1"/>
      </rPr>
      <t xml:space="preserve">7B7-01-01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</si>
  <si>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7B7-01-01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</si>
  <si>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B0</t>
  </si>
  <si>
    <t xml:space="preserve">B1</t>
  </si>
  <si>
    <t xml:space="preserve">B2</t>
  </si>
  <si>
    <t xml:space="preserve">B3</t>
  </si>
  <si>
    <t xml:space="preserve">B4</t>
  </si>
  <si>
    <t xml:space="preserve">B5</t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</si>
  <si>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in BIN (0 or 1):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</si>
  <si>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in BIN (0 or 1):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</si>
  <si>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in BIN (0 or 1):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</si>
  <si>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in BIN (0 or 1):</t>
    </r>
  </si>
  <si>
    <r>
      <rPr>
        <sz val="11"/>
        <color rgb="FF5B9BD5"/>
        <rFont val="Calibri"/>
        <family val="2"/>
        <charset val="204"/>
      </rPr>
      <t xml:space="preserve">B4</t>
    </r>
    <r>
      <rPr>
        <sz val="11"/>
        <color rgb="FF333333"/>
        <rFont val="Calibri"/>
        <family val="2"/>
        <charset val="204"/>
      </rPr>
      <t xml:space="preserve"> </t>
    </r>
    <r>
      <rPr>
        <sz val="11"/>
        <color rgb="FF333333"/>
        <rFont val="Calibri"/>
        <family val="2"/>
        <charset val="1"/>
      </rPr>
      <t xml:space="preserve">- in BIN (0 or 1):</t>
    </r>
  </si>
  <si>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- CHECKSUM</t>
    </r>
  </si>
  <si>
    <t xml:space="preserve">HEX</t>
  </si>
  <si>
    <t xml:space="preserve">07</t>
  </si>
  <si>
    <t xml:space="preserve">B7</t>
  </si>
  <si>
    <t xml:space="preserve">01</t>
  </si>
  <si>
    <t xml:space="preserve">00</t>
  </si>
  <si>
    <t xml:space="preserve">ORIG</t>
  </si>
  <si>
    <t xml:space="preserve">NEW</t>
  </si>
  <si>
    <t xml:space="preserve">bit</t>
  </si>
  <si>
    <t xml:space="preserve"> </t>
  </si>
  <si>
    <t xml:space="preserve">BIN</t>
  </si>
  <si>
    <t xml:space="preserve">b7</t>
  </si>
  <si>
    <t xml:space="preserve">function is unknown</t>
  </si>
  <si>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 - no auto door lock or 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- auto door lock (activates door lock function in RBCM)</t>
    </r>
  </si>
  <si>
    <t xml:space="preserve">DEC</t>
  </si>
  <si>
    <t xml:space="preserve">b6</t>
  </si>
  <si>
    <t xml:space="preserve">0 - OFF 1 - ON (ability to lock doors when Ignition ON) tested on CX5</t>
  </si>
  <si>
    <t xml:space="preserve">b5</t>
  </si>
  <si>
    <t xml:space="preserve">b4</t>
  </si>
  <si>
    <t xml:space="preserve">b3</t>
  </si>
  <si>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 - 1x blinker when doors close from remote control or 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- no blinker when doors close from remote control</t>
    </r>
  </si>
  <si>
    <t xml:space="preserve">0 - OFF 1 - ON (ability to lock doors when doors open) tested on CX5</t>
  </si>
  <si>
    <t xml:space="preserve">b2</t>
  </si>
  <si>
    <t xml:space="preserve">b1</t>
  </si>
  <si>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 - no blinker when doors open from remote control or 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- 3x blinker when doors open from remote control (w/alarm system)</t>
    </r>
  </si>
  <si>
    <t xml:space="preserve">b0</t>
  </si>
  <si>
    <r>
      <rPr>
        <b val="true"/>
        <sz val="11"/>
        <color rgb="FF000000"/>
        <rFont val="Calibri"/>
        <family val="2"/>
        <charset val="1"/>
      </rPr>
      <t xml:space="preserve">7B7-01-02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</si>
  <si>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7B7-01-02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</si>
  <si>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02</t>
  </si>
  <si>
    <t xml:space="preserve">0 - Find My Car disabled or 1 - Find My Car enabled (Press "Lock Car" button on remote key twice to hear horn)</t>
  </si>
  <si>
    <t xml:space="preserve">0 - It does not allow to open the trunk in the Drive mode (D) or 1 - It allows you to open the trunk in the Drive mode (D) tested on CX5</t>
  </si>
  <si>
    <t xml:space="preserve">0 - no auto door lock or 1 - auto door lock (only for visible this function on CMU)</t>
  </si>
  <si>
    <t xml:space="preserve">0 - auto door lock or 1 - no auto door lock (only for visible this function on CMU)</t>
  </si>
  <si>
    <r>
      <rPr>
        <b val="true"/>
        <sz val="11"/>
        <color rgb="FF000000"/>
        <rFont val="Calibri"/>
        <family val="2"/>
        <charset val="1"/>
      </rPr>
      <t xml:space="preserve">7B7-01-03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</si>
  <si>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7B7-01-03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</si>
  <si>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5B9BD5"/>
        <rFont val="Calibri"/>
        <family val="2"/>
        <charset val="204"/>
      </rPr>
      <t xml:space="preserve">B4</t>
    </r>
    <r>
      <rPr>
        <sz val="11"/>
        <color rgb="FF000000"/>
        <rFont val="Calibri"/>
        <family val="2"/>
        <charset val="1"/>
      </rPr>
      <t xml:space="preserve"> - CHECKSUM</t>
    </r>
  </si>
  <si>
    <t xml:space="preserve">03</t>
  </si>
  <si>
    <t xml:space="preserve">Lighting Coming Home Light - ON</t>
  </si>
  <si>
    <t xml:space="preserve">Lighting Coming Home Light - OFF</t>
  </si>
  <si>
    <t xml:space="preserve">1- Display Lock Beep Volume on CMU; 0 - NO Display Lock Beep Volume on CMU</t>
  </si>
  <si>
    <r>
      <rPr>
        <b val="true"/>
        <sz val="11"/>
        <color rgb="FF000000"/>
        <rFont val="Calibri"/>
        <family val="2"/>
        <charset val="1"/>
      </rPr>
      <t xml:space="preserve">7B7-02-01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</si>
  <si>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7B7-02-01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</si>
  <si>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in BIN (0 or 1):</t>
    </r>
  </si>
  <si>
    <r>
      <rPr>
        <b val="true"/>
        <sz val="11"/>
        <color rgb="FF000000"/>
        <rFont val="Calibri"/>
        <family val="2"/>
        <charset val="1"/>
      </rPr>
      <t xml:space="preserve">731-01-01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</si>
  <si>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731-01-01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</si>
  <si>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31</t>
  </si>
  <si>
    <t xml:space="preserve">0 - OFF Advanced Keyless Entry; 1 - ON Advanced Keyless Entry</t>
  </si>
  <si>
    <t xml:space="preserve">0 - OFF I-Stop, 1 - ON I-Stop (Tested on CX5)</t>
  </si>
  <si>
    <t xml:space="preserve">1 - ON 2-step Unlock mode; 0 - OFF 2-step Unlock mode</t>
  </si>
  <si>
    <r>
      <rPr>
        <b val="true"/>
        <sz val="11"/>
        <color rgb="FF000000"/>
        <rFont val="Calibri"/>
        <family val="2"/>
        <charset val="1"/>
      </rPr>
      <t xml:space="preserve">731-01-02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</si>
  <si>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731-01-02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</si>
  <si>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731-01-03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</si>
  <si>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731-01-03</t>
    </r>
    <r>
      <rPr>
        <sz val="11"/>
        <color rgb="FF000000"/>
        <rFont val="Calibri"/>
        <family val="2"/>
        <charset val="1"/>
      </rPr>
      <t xml:space="preserve"> B0 B1 B2 B3 in HEX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</si>
  <si>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CHECKSUM</t>
    </r>
  </si>
  <si>
    <t xml:space="preserve">Hover mouse for info</t>
  </si>
  <si>
    <t xml:space="preserve">"Walk Away Lock" option in "Settings" - "Vehicle" - "Door Lock" menu: 0 - Enable / 1 - Disable</t>
  </si>
  <si>
    <t xml:space="preserve">1 - Visibility Unlock mode </t>
  </si>
  <si>
    <t xml:space="preserve">"Unlock Mode" sub-menu in "Settings" - "Vehicle" - "Door Lock" menu: 0 - Enable / 1 - Disable</t>
  </si>
  <si>
    <t xml:space="preserve">"Keyless Lock Beep Volume" sub-menu in "Settings" - "Vehicle" - "Door Lock" menu: 0 - Enable / 1 - Disable</t>
  </si>
  <si>
    <r>
      <rPr>
        <b val="true"/>
        <sz val="11"/>
        <color rgb="FF000000"/>
        <rFont val="Calibri"/>
        <family val="2"/>
        <charset val="1"/>
      </rPr>
      <t xml:space="preserve">731-02-01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</si>
  <si>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731-02-01</t>
    </r>
    <r>
      <rPr>
        <sz val="11"/>
        <color rgb="FF000000"/>
        <rFont val="Calibri"/>
        <family val="2"/>
        <charset val="1"/>
      </rPr>
      <t xml:space="preserve"> B0 B1 B2 B3 in HEX</t>
    </r>
  </si>
  <si>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- CHECKSUM</t>
    </r>
  </si>
  <si>
    <t xml:space="preserve">    "Walk Away Lock"                Submenu
       b7b6 - values
00 - Not Equipped
01 - Off
10 - On</t>
  </si>
  <si>
    <t xml:space="preserve">Auto Relock Time:
b5b4 - Value
00 - NA
01 - 30
10 - 60
11 - 90</t>
  </si>
  <si>
    <t xml:space="preserve">  "Unlock Mode (with remote)" Submenu
 b3b2 - values
   00 - Not Equipped
01 - 1x All doors
    10 - 1x Driver door
        2x All doors</t>
  </si>
  <si>
    <t xml:space="preserve">    "Keyless lock beep           volume" Submenu
      b2b1b0 - value
    000 - Not Equipped
    001 - Off
    010 - Low
    011 - Med
    100 - High</t>
  </si>
  <si>
    <t xml:space="preserve">VIN</t>
  </si>
  <si>
    <r>
      <rPr>
        <b val="true"/>
        <sz val="11"/>
        <color rgb="FF000000"/>
        <rFont val="Calibri"/>
        <family val="2"/>
        <charset val="1"/>
      </rPr>
      <t xml:space="preserve">720-01-01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</si>
  <si>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720-01-01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</si>
  <si>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ORIG 720-04(3)-xx</t>
  </si>
  <si>
    <t xml:space="preserve">20</t>
  </si>
  <si>
    <t xml:space="preserve">7200401000000000000</t>
  </si>
  <si>
    <t xml:space="preserve">Rear seatbelt indicator and beep after unfastening: 0 - Disabled / 1 - Enabled</t>
  </si>
  <si>
    <t xml:space="preserve">7200402000000000000</t>
  </si>
  <si>
    <t xml:space="preserve">Driver seatbelt beeper (at 20+ kmph when unfastened): 1 - Enabled / 0 - Disabled</t>
  </si>
  <si>
    <t xml:space="preserve">7200403000000000000</t>
  </si>
  <si>
    <t xml:space="preserve">Low Level Windshield Washer Fluid indicator: 0 - Disabled / 1 - Enabled</t>
  </si>
  <si>
    <t xml:space="preserve">Passenger seatbelt beeper (at 20+ kmph when unfastened): 1 - Enabled / 0 - Disabled</t>
  </si>
  <si>
    <t xml:space="preserve">7200404000000000000</t>
  </si>
  <si>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 - disable I-Stop; 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 - enable I-Stop (enable/disable button I-Stop and view logo "I-Stop" on Instrument Cluster)</t>
    </r>
  </si>
  <si>
    <t xml:space="preserve">7200405000000000000</t>
  </si>
  <si>
    <t xml:space="preserve">Region code (Lang displayed on IC)
JPN:
w/o TPMS: 0000 
w/i TPMS: 0001
JM0(AUS):
w/o TPMS: 1000
w/i TPMS: 1001
EU:
JMZ(EU): 0011
US:
JM1(US): 0101
CHINA
w/o TPMS: 1100
w/i TPMS: 1101</t>
  </si>
  <si>
    <t xml:space="preserve">0 - disable Speed Alarm; 1 - enable Speed Alarm</t>
  </si>
  <si>
    <t xml:space="preserve">7200406000000000000</t>
  </si>
  <si>
    <t xml:space="preserve">7200407000000000000</t>
  </si>
  <si>
    <t xml:space="preserve">7200408000000000000</t>
  </si>
  <si>
    <t xml:space="preserve">7200409000000000000</t>
  </si>
  <si>
    <r>
      <rPr>
        <b val="true"/>
        <sz val="11"/>
        <color rgb="FF000000"/>
        <rFont val="Calibri"/>
        <family val="2"/>
        <charset val="1"/>
      </rPr>
      <t xml:space="preserve">720-01-02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</si>
  <si>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t xml:space="preserve">7200410000000000000</t>
  </si>
  <si>
    <r>
      <rPr>
        <b val="true"/>
        <sz val="11"/>
        <color rgb="FF000000"/>
        <rFont val="Calibri"/>
        <family val="2"/>
        <charset val="1"/>
      </rPr>
      <t xml:space="preserve">720-01-02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</si>
  <si>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7200411000000000000</t>
  </si>
  <si>
    <t xml:space="preserve">7200412000000000000</t>
  </si>
  <si>
    <r>
      <rPr>
        <b val="true"/>
        <sz val="11"/>
        <color rgb="FF000000"/>
        <rFont val="Calibri"/>
        <family val="2"/>
        <charset val="1"/>
      </rPr>
      <t xml:space="preserve">0 </t>
    </r>
    <r>
      <rPr>
        <sz val="11"/>
        <color rgb="FF000000"/>
        <rFont val="Calibri"/>
        <family val="2"/>
        <charset val="1"/>
      </rPr>
      <t xml:space="preserve">- Digital display Cruise control on IC; 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 - NO digital display Cruise control on IC</t>
    </r>
  </si>
  <si>
    <t xml:space="preserve">7200413000000000000</t>
  </si>
  <si>
    <t xml:space="preserve">7200414000000000000</t>
  </si>
  <si>
    <t xml:space="preserve">7200415000000000000</t>
  </si>
  <si>
    <t xml:space="preserve">7200416000000000000</t>
  </si>
  <si>
    <t xml:space="preserve">7200417000000000000</t>
  </si>
  <si>
    <t xml:space="preserve">7200418000000000000</t>
  </si>
  <si>
    <t xml:space="preserve">7200419000000000000</t>
  </si>
  <si>
    <t xml:space="preserve">7200420000000000000</t>
  </si>
  <si>
    <r>
      <rPr>
        <b val="true"/>
        <sz val="11"/>
        <color rgb="FF000000"/>
        <rFont val="Calibri"/>
        <family val="2"/>
        <charset val="1"/>
      </rPr>
      <t xml:space="preserve">720-02-01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</si>
  <si>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t xml:space="preserve">7200421000000000000</t>
  </si>
  <si>
    <r>
      <rPr>
        <b val="true"/>
        <sz val="11"/>
        <color rgb="FF000000"/>
        <rFont val="Calibri"/>
        <family val="2"/>
        <charset val="1"/>
      </rPr>
      <t xml:space="preserve">720-02-01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</si>
  <si>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7200422000000000000</t>
  </si>
  <si>
    <t xml:space="preserve">7200423000000000000</t>
  </si>
  <si>
    <t xml:space="preserve">SBS Volume:
b7b6 - Value
00 - NA
01 - OFF
10 - Low
11 - High
</t>
  </si>
  <si>
    <t xml:space="preserve">7200424000000000000</t>
  </si>
  <si>
    <t xml:space="preserve">7200425000000000000</t>
  </si>
  <si>
    <t xml:space="preserve">Light ON Volume:
b5b4 - Value
00 - NA
01 - Off
10 - Low
11 - High</t>
  </si>
  <si>
    <t xml:space="preserve">RVM Volume:
b5b4 - Value
00 - NA
01 - Off
10 - Low
11 - High</t>
  </si>
  <si>
    <t xml:space="preserve">Sync Average and Trip A:
b5b4 - Value
00 - NA
01 - OFF
10 - ON</t>
  </si>
  <si>
    <t xml:space="preserve">7200426000000000000</t>
  </si>
  <si>
    <t xml:space="preserve">7200427000000000000</t>
  </si>
  <si>
    <t xml:space="preserve">LDWS Sound: 0 - Beep / 1 - Rumble</t>
  </si>
  <si>
    <t xml:space="preserve">LDWS Volume:
b3b2 - Value
00 - NA
01 - Volume 1
10 - Volume 2
11 - Volume 3</t>
  </si>
  <si>
    <t xml:space="preserve">72004280000</t>
  </si>
  <si>
    <t xml:space="preserve">Turn Signal:
b1b0 - Value
10 - High
01 - Low
00 - NA</t>
  </si>
  <si>
    <t xml:space="preserve">BSM Volume:
b1b0 - Value
00 - NA
01 - Off
10 - Low
11 - High</t>
  </si>
  <si>
    <t xml:space="preserve">NEW 720-04(3)-xx</t>
  </si>
  <si>
    <t xml:space="preserve">CHECKSUM</t>
  </si>
  <si>
    <r>
      <rPr>
        <b val="true"/>
        <sz val="11"/>
        <color rgb="FF000000"/>
        <rFont val="Calibri"/>
        <family val="2"/>
        <charset val="1"/>
      </rPr>
      <t xml:space="preserve">720-04(3)-01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</si>
  <si>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t xml:space="preserve">30</t>
  </si>
  <si>
    <r>
      <rPr>
        <b val="true"/>
        <sz val="11"/>
        <color rgb="FF000000"/>
        <rFont val="Calibri"/>
        <family val="2"/>
        <charset val="1"/>
      </rPr>
      <t xml:space="preserve">720-04(3)-01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</si>
  <si>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- CHECKSUM</t>
    </r>
  </si>
  <si>
    <t xml:space="preserve">32</t>
  </si>
  <si>
    <t xml:space="preserve">33</t>
  </si>
  <si>
    <t xml:space="preserve">New B0B1</t>
  </si>
  <si>
    <t xml:space="preserve">34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</si>
  <si>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</si>
  <si>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</si>
  <si>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</si>
  <si>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</si>
  <si>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</si>
  <si>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41</t>
  </si>
  <si>
    <t xml:space="preserve">A</t>
  </si>
  <si>
    <r>
      <rPr>
        <b val="true"/>
        <sz val="11"/>
        <color rgb="FF000000"/>
        <rFont val="Calibri"/>
        <family val="2"/>
        <charset val="1"/>
      </rPr>
      <t xml:space="preserve">720-04(3)-02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</si>
  <si>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t xml:space="preserve">42</t>
  </si>
  <si>
    <t xml:space="preserve">B</t>
  </si>
  <si>
    <r>
      <rPr>
        <b val="true"/>
        <sz val="11"/>
        <color rgb="FF000000"/>
        <rFont val="Calibri"/>
        <family val="2"/>
        <charset val="1"/>
      </rPr>
      <t xml:space="preserve">720-04(3)-02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</si>
  <si>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FF00"/>
        <rFont val="Calibri"/>
        <family val="2"/>
        <charset val="1"/>
      </rPr>
      <t xml:space="preserve">B3</t>
    </r>
    <r>
      <rPr>
        <sz val="11"/>
        <rFont val="Calibri"/>
        <family val="2"/>
        <charset val="1"/>
      </rPr>
      <t xml:space="preserve"> - Data Start Byte [C1]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</si>
  <si>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Block#00</t>
    </r>
  </si>
  <si>
    <t xml:space="preserve">43</t>
  </si>
  <si>
    <t xml:space="preserve">C</t>
  </si>
  <si>
    <t xml:space="preserve">44</t>
  </si>
  <si>
    <t xml:space="preserve">D</t>
  </si>
  <si>
    <t xml:space="preserve">45</t>
  </si>
  <si>
    <t xml:space="preserve">E</t>
  </si>
  <si>
    <t xml:space="preserve">46</t>
  </si>
  <si>
    <t xml:space="preserve">F</t>
  </si>
  <si>
    <t xml:space="preserve">47</t>
  </si>
  <si>
    <t xml:space="preserve">G</t>
  </si>
  <si>
    <t xml:space="preserve">48</t>
  </si>
  <si>
    <t xml:space="preserve">H</t>
  </si>
  <si>
    <t xml:space="preserve">49</t>
  </si>
  <si>
    <t xml:space="preserve">I</t>
  </si>
  <si>
    <t xml:space="preserve">4A</t>
  </si>
  <si>
    <t xml:space="preserve">J</t>
  </si>
  <si>
    <t xml:space="preserve">4B</t>
  </si>
  <si>
    <t xml:space="preserve">K</t>
  </si>
  <si>
    <t xml:space="preserve">4C</t>
  </si>
  <si>
    <t xml:space="preserve">L</t>
  </si>
  <si>
    <r>
      <rPr>
        <b val="true"/>
        <sz val="11"/>
        <color rgb="FF000000"/>
        <rFont val="Calibri"/>
        <family val="2"/>
        <charset val="1"/>
      </rPr>
      <t xml:space="preserve">720-04(3)-03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</si>
  <si>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t xml:space="preserve">4D</t>
  </si>
  <si>
    <t xml:space="preserve">M</t>
  </si>
  <si>
    <r>
      <rPr>
        <b val="true"/>
        <sz val="11"/>
        <color rgb="FF000000"/>
        <rFont val="Calibri"/>
        <family val="2"/>
        <charset val="1"/>
      </rPr>
      <t xml:space="preserve">720-04(3)-03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</si>
  <si>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VIN#01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</si>
  <si>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VIN#02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</si>
  <si>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VIN#03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</si>
  <si>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VIN#04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</si>
  <si>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VIN#05</t>
    </r>
  </si>
  <si>
    <t xml:space="preserve">4E</t>
  </si>
  <si>
    <t xml:space="preserve">N</t>
  </si>
  <si>
    <t xml:space="preserve">4F</t>
  </si>
  <si>
    <t xml:space="preserve">O</t>
  </si>
  <si>
    <t xml:space="preserve">50</t>
  </si>
  <si>
    <t xml:space="preserve">P</t>
  </si>
  <si>
    <t xml:space="preserve">51</t>
  </si>
  <si>
    <t xml:space="preserve">Q</t>
  </si>
  <si>
    <t xml:space="preserve">52</t>
  </si>
  <si>
    <t xml:space="preserve">R</t>
  </si>
  <si>
    <t xml:space="preserve">53</t>
  </si>
  <si>
    <t xml:space="preserve">S</t>
  </si>
  <si>
    <t xml:space="preserve">54</t>
  </si>
  <si>
    <t xml:space="preserve">T</t>
  </si>
  <si>
    <t xml:space="preserve">55</t>
  </si>
  <si>
    <t xml:space="preserve">U</t>
  </si>
  <si>
    <t xml:space="preserve">56</t>
  </si>
  <si>
    <t xml:space="preserve">V</t>
  </si>
  <si>
    <t xml:space="preserve">57</t>
  </si>
  <si>
    <t xml:space="preserve">W</t>
  </si>
  <si>
    <r>
      <rPr>
        <b val="true"/>
        <sz val="11"/>
        <color rgb="FF000000"/>
        <rFont val="Calibri"/>
        <family val="2"/>
        <charset val="1"/>
      </rPr>
      <t xml:space="preserve">720-04(3)-04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</si>
  <si>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t xml:space="preserve">58</t>
  </si>
  <si>
    <t xml:space="preserve">X</t>
  </si>
  <si>
    <r>
      <rPr>
        <b val="true"/>
        <sz val="11"/>
        <color rgb="FF000000"/>
        <rFont val="Calibri"/>
        <family val="2"/>
        <charset val="1"/>
      </rPr>
      <t xml:space="preserve">720-04(3)-04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</si>
  <si>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VIN#06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</si>
  <si>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Data Start Byte [C1]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</si>
  <si>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Block#01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</si>
  <si>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VIN#07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</si>
  <si>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VIN#08</t>
    </r>
  </si>
  <si>
    <t xml:space="preserve">59</t>
  </si>
  <si>
    <t xml:space="preserve">Y</t>
  </si>
  <si>
    <t xml:space="preserve">04</t>
  </si>
  <si>
    <t xml:space="preserve">5A</t>
  </si>
  <si>
    <t xml:space="preserve">Z</t>
  </si>
  <si>
    <r>
      <rPr>
        <b val="true"/>
        <sz val="11"/>
        <color rgb="FF000000"/>
        <rFont val="Calibri"/>
        <family val="2"/>
        <charset val="1"/>
      </rPr>
      <t xml:space="preserve">720-04(3)-05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</si>
  <si>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720-04(3)-05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</si>
  <si>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VIN#09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</si>
  <si>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VIN#10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</si>
  <si>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VIN#11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</si>
  <si>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VIN#12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</si>
  <si>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 - Data Start Byte [C1]</t>
    </r>
  </si>
  <si>
    <t xml:space="preserve">05</t>
  </si>
  <si>
    <r>
      <rPr>
        <b val="true"/>
        <sz val="11"/>
        <color rgb="FF000000"/>
        <rFont val="Calibri"/>
        <family val="2"/>
        <charset val="1"/>
      </rPr>
      <t xml:space="preserve">720-04(3)-06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</si>
  <si>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720-04(3)-06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</si>
  <si>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</t>
    </r>
    <r>
      <rPr>
        <sz val="11"/>
        <rFont val="Calibri"/>
        <family val="2"/>
        <charset val="1"/>
      </rPr>
      <t xml:space="preserve"> - Block#02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</si>
  <si>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VIN#13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</si>
  <si>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VIN#14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</si>
  <si>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VIN#15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</si>
  <si>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VIN#16</t>
    </r>
  </si>
  <si>
    <t xml:space="preserve">06</t>
  </si>
  <si>
    <r>
      <rPr>
        <b val="true"/>
        <sz val="11"/>
        <color rgb="FF000000"/>
        <rFont val="Calibri"/>
        <family val="2"/>
        <charset val="1"/>
      </rPr>
      <t xml:space="preserve">720-04(3)-07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</si>
  <si>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720-04(3)-07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</si>
  <si>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VIN#17</t>
    </r>
  </si>
  <si>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- Data Start Byte [C1]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</si>
  <si>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Block#03</t>
    </r>
  </si>
  <si>
    <r>
      <rPr>
        <b val="true"/>
        <sz val="11"/>
        <color rgb="FF000000"/>
        <rFont val="Calibri"/>
        <family val="2"/>
        <charset val="1"/>
      </rPr>
      <t xml:space="preserve">720-04(3)-08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</si>
  <si>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720-04(3)-08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</si>
  <si>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08</t>
  </si>
  <si>
    <r>
      <rPr>
        <b val="true"/>
        <sz val="11"/>
        <color rgb="FF000000"/>
        <rFont val="Calibri"/>
        <family val="2"/>
        <charset val="1"/>
      </rPr>
      <t xml:space="preserve">720-04(3)-09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</si>
  <si>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720-04(3)-09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</si>
  <si>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Data Start Byte [C1]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</si>
  <si>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Block#04</t>
    </r>
  </si>
  <si>
    <t xml:space="preserve">09</t>
  </si>
  <si>
    <r>
      <rPr>
        <b val="true"/>
        <sz val="11"/>
        <color rgb="FF000000"/>
        <rFont val="Calibri"/>
        <family val="2"/>
        <charset val="1"/>
      </rPr>
      <t xml:space="preserve">720-04(3)-10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</si>
  <si>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720-04(3)-10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</si>
  <si>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Config Start Byte [BF]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</si>
  <si>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Block#01</t>
    </r>
  </si>
  <si>
    <t xml:space="preserve">10</t>
  </si>
  <si>
    <r>
      <rPr>
        <b val="true"/>
        <sz val="11"/>
        <color rgb="FF000000"/>
        <rFont val="Calibri"/>
        <family val="2"/>
        <charset val="1"/>
      </rPr>
      <t xml:space="preserve">720-04(3)-11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</si>
  <si>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720-04(3)-11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</si>
  <si>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11</t>
  </si>
  <si>
    <r>
      <rPr>
        <b val="true"/>
        <sz val="11"/>
        <color rgb="FF000000"/>
        <rFont val="Calibri"/>
        <family val="2"/>
        <charset val="1"/>
      </rPr>
      <t xml:space="preserve">720-04(3)-12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</si>
  <si>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</si>
  <si>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Config Start Byte [BF]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</si>
  <si>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Block#02</t>
    </r>
  </si>
  <si>
    <t xml:space="preserve">12</t>
  </si>
  <si>
    <r>
      <rPr>
        <b val="true"/>
        <sz val="11"/>
        <color rgb="FF000000"/>
        <rFont val="Calibri"/>
        <family val="2"/>
        <charset val="1"/>
      </rPr>
      <t xml:space="preserve">720-04(3)-13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</si>
  <si>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</si>
  <si>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Config Start Byte [BF]</t>
    </r>
  </si>
  <si>
    <t xml:space="preserve">13</t>
  </si>
  <si>
    <t xml:space="preserve">0 - TPMS off; 1 - TPMS on</t>
  </si>
  <si>
    <r>
      <rPr>
        <b val="true"/>
        <sz val="11"/>
        <color rgb="FF000000"/>
        <rFont val="Calibri"/>
        <family val="2"/>
        <charset val="1"/>
      </rPr>
      <t xml:space="preserve">720-04(3)-14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</si>
  <si>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720-04(3)-14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</si>
  <si>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Block#03</t>
    </r>
  </si>
  <si>
    <t xml:space="preserve">14</t>
  </si>
  <si>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 - W ALS (Headlight Auto Leveling System); </t>
    </r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 - W/O ALS</t>
    </r>
  </si>
  <si>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 - and if b5 = </t>
    </r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, then AFS and ALS (Adaptive Front Lighting system) is OFF, if b5 = 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, then AFS and ALS is ON; </t>
    </r>
    <r>
      <rPr>
        <b val="true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 - and if b5 = 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then only ALS is ON</t>
    </r>
  </si>
  <si>
    <r>
      <rPr>
        <b val="true"/>
        <sz val="11"/>
        <color rgb="FF000000"/>
        <rFont val="Calibri"/>
        <family val="2"/>
        <charset val="1"/>
      </rPr>
      <t xml:space="preserve">720-04(3)-15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</si>
  <si>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720-04(3)-15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</si>
  <si>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Config Start Byte [BF]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</si>
  <si>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Block#04</t>
    </r>
  </si>
  <si>
    <t xml:space="preserve">15</t>
  </si>
  <si>
    <r>
      <rPr>
        <b val="true"/>
        <sz val="11"/>
        <color rgb="FF000000"/>
        <rFont val="Calibri"/>
        <family val="2"/>
        <charset val="1"/>
      </rPr>
      <t xml:space="preserve">720-04(3)-16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</si>
  <si>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720-04(3)-16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</si>
  <si>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16</t>
  </si>
  <si>
    <t xml:space="preserve">1 - Enable SCBS-R</t>
  </si>
  <si>
    <t xml:space="preserve">1 - SCBS-R ON; 0 - SCBS-R OFF</t>
  </si>
  <si>
    <t xml:space="preserve">1 - SCBS-R OFF; 0 - SCBS-R ON</t>
  </si>
  <si>
    <t xml:space="preserve">1 - Show DAA on CMU</t>
  </si>
  <si>
    <r>
      <rPr>
        <b val="true"/>
        <sz val="11"/>
        <color rgb="FF000000"/>
        <rFont val="Calibri"/>
        <family val="2"/>
        <charset val="1"/>
      </rPr>
      <t xml:space="preserve">720-04(3)-17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</si>
  <si>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720-04(3)-17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</si>
  <si>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Config Start Byte [BF]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</si>
  <si>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Block#05</t>
    </r>
  </si>
  <si>
    <t xml:space="preserve">17</t>
  </si>
  <si>
    <r>
      <rPr>
        <b val="true"/>
        <sz val="11"/>
        <color rgb="FF000000"/>
        <rFont val="Calibri"/>
        <family val="2"/>
        <charset val="1"/>
      </rPr>
      <t xml:space="preserve">720-04(3)-18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</si>
  <si>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720-04(3)-18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</si>
  <si>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Block#06</t>
    </r>
  </si>
  <si>
    <t xml:space="preserve">18</t>
  </si>
  <si>
    <r>
      <rPr>
        <b val="true"/>
        <sz val="11"/>
        <color rgb="FF000000"/>
        <rFont val="Calibri"/>
        <family val="2"/>
        <charset val="1"/>
      </rPr>
      <t xml:space="preserve">720-04(3)-19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</si>
  <si>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720-04(3)-19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</si>
  <si>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19</t>
  </si>
  <si>
    <t xml:space="preserve">"Lane Departure Warning System" submenu in "Settings" - "Safety" menu: 1 - Show / 0 - Hide</t>
  </si>
  <si>
    <t xml:space="preserve">"Lane-keep Assist System"  submenu in "Settings" - "Safety" menu: 1 - Show / 0 - Hide</t>
  </si>
  <si>
    <r>
      <rPr>
        <b val="true"/>
        <sz val="11"/>
        <color rgb="FF000000"/>
        <rFont val="Calibri"/>
        <family val="2"/>
        <charset val="1"/>
      </rPr>
      <t xml:space="preserve">720-04(3)-20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</si>
  <si>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720-04(3)-20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</si>
  <si>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Block#07</t>
    </r>
  </si>
  <si>
    <r>
      <rPr>
        <b val="true"/>
        <sz val="11"/>
        <color rgb="FF000000"/>
        <rFont val="Calibri"/>
        <family val="2"/>
        <charset val="1"/>
      </rPr>
      <t xml:space="preserve">720-04(3)-21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</si>
  <si>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</si>
  <si>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 - Config Start Byte [BF]</t>
    </r>
  </si>
  <si>
    <t xml:space="preserve">21</t>
  </si>
  <si>
    <r>
      <rPr>
        <b val="true"/>
        <sz val="11"/>
        <color rgb="FF000000"/>
        <rFont val="Calibri"/>
        <family val="2"/>
        <charset val="1"/>
      </rPr>
      <t xml:space="preserve">720-04(3)-22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</si>
  <si>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</si>
  <si>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Block#08</t>
    </r>
  </si>
  <si>
    <t xml:space="preserve">22</t>
  </si>
  <si>
    <r>
      <rPr>
        <b val="true"/>
        <sz val="11"/>
        <color rgb="FF000000"/>
        <rFont val="Calibri"/>
        <family val="2"/>
        <charset val="1"/>
      </rPr>
      <t xml:space="preserve">720-04(3)-23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</si>
  <si>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</si>
  <si>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- Config Start Byte [BF]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</si>
  <si>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Block#09</t>
    </r>
  </si>
  <si>
    <t xml:space="preserve">23</t>
  </si>
  <si>
    <t xml:space="preserve">Cruise control:
b6b5b4 - Value
001 - Without CC
010 - Standard CC
011 - Standard MRCC
100 - CC with LIM
101 - MRCC with LIM</t>
  </si>
  <si>
    <r>
      <rPr>
        <b val="true"/>
        <sz val="11"/>
        <color rgb="FF000000"/>
        <rFont val="Calibri"/>
        <family val="2"/>
        <charset val="1"/>
      </rPr>
      <t xml:space="preserve">720-04(3)-24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</si>
  <si>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720-04(3)-24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</si>
  <si>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24</t>
  </si>
  <si>
    <r>
      <rPr>
        <b val="true"/>
        <sz val="11"/>
        <color rgb="FF000000"/>
        <rFont val="Calibri"/>
        <family val="2"/>
        <charset val="1"/>
      </rPr>
      <t xml:space="preserve">720-04(3)-25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</si>
  <si>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720-04(3)-25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</si>
  <si>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Block#10</t>
    </r>
  </si>
  <si>
    <t xml:space="preserve">25</t>
  </si>
  <si>
    <r>
      <rPr>
        <b val="true"/>
        <sz val="11"/>
        <color rgb="FF000000"/>
        <rFont val="Calibri"/>
        <family val="2"/>
        <charset val="1"/>
      </rPr>
      <t xml:space="preserve">720-04(3)-26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</si>
  <si>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720-04(3)-26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</si>
  <si>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Block#11</t>
    </r>
  </si>
  <si>
    <t xml:space="preserve">26</t>
  </si>
  <si>
    <r>
      <rPr>
        <b val="true"/>
        <sz val="11"/>
        <color rgb="FF000000"/>
        <rFont val="Calibri"/>
        <family val="2"/>
        <charset val="1"/>
      </rPr>
      <t xml:space="preserve">720-04(3)-27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</si>
  <si>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720-04(3)-27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</si>
  <si>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27</t>
  </si>
  <si>
    <t xml:space="preserve">"Vehicle Telemetry Transfer" sub-menu in "Applications" menu: 1 - Show / 0 - Hide</t>
  </si>
  <si>
    <t xml:space="preserve">"Driver Selection" sub-menu in "Applications" menu: 1 - Show / 0 - Hide</t>
  </si>
  <si>
    <t xml:space="preserve">"i-DM" application in "Applications" menu: 1 - Enable / 0 - Disable</t>
  </si>
  <si>
    <t xml:space="preserve">1 - REAR CAMERA with DYNAMIC ASSIST LINES (7 wires) ; 0 - REAR CAMERA with FIXED ASSIST LINES (4 wires)</t>
  </si>
  <si>
    <t xml:space="preserve">"Ending Screen" setting in "i-DM" application: 1 - Show / 0 - Hide</t>
  </si>
  <si>
    <r>
      <rPr>
        <b val="true"/>
        <sz val="11"/>
        <color rgb="FF000000"/>
        <rFont val="Calibri"/>
        <family val="2"/>
        <charset val="1"/>
      </rPr>
      <t xml:space="preserve">720-04(3)-28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</si>
  <si>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720-04(3)-28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</si>
  <si>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- CHECKSUM</t>
    </r>
  </si>
  <si>
    <t xml:space="preserve">28</t>
  </si>
  <si>
    <r>
      <rPr>
        <b val="true"/>
        <sz val="11"/>
        <color rgb="FF000000"/>
        <rFont val="Calibri"/>
        <family val="2"/>
        <charset val="1"/>
      </rPr>
      <t xml:space="preserve">706-01-01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</si>
  <si>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706-01-01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</si>
  <si>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706-01-02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</si>
  <si>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706-01-02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</si>
  <si>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706-01-03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</si>
  <si>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706-01-03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</si>
  <si>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706-01-04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</si>
  <si>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706-01-04</t>
    </r>
    <r>
      <rPr>
        <sz val="11"/>
        <color rgb="FF000000"/>
        <rFont val="Calibri"/>
        <family val="2"/>
        <charset val="1"/>
      </rPr>
      <t xml:space="preserve"> B0 B1 B2 B3 in HEX</t>
    </r>
  </si>
  <si>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- CHECKSUM</t>
    </r>
  </si>
  <si>
    <r>
      <rPr>
        <b val="true"/>
        <sz val="11"/>
        <color rgb="FF000000"/>
        <rFont val="Calibri"/>
        <family val="2"/>
        <charset val="1"/>
      </rPr>
      <t xml:space="preserve">706-02-01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</si>
  <si>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706-02-01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</si>
  <si>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706-02-02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</si>
  <si>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706-02-02</t>
    </r>
    <r>
      <rPr>
        <sz val="11"/>
        <color rgb="FF000000"/>
        <rFont val="Calibri"/>
        <family val="2"/>
        <charset val="1"/>
      </rPr>
      <t xml:space="preserve"> B0 B1 B2 B3 in HEX</t>
    </r>
  </si>
  <si>
    <t xml:space="preserve">This sheet is for Mazda 2 &amp; Mazda CX-3 only! Not tested at all.</t>
  </si>
  <si>
    <t xml:space="preserve">Low Level Windshield Washer Fluid indicator on IC: 0 - Disabled / 1 - Enabled</t>
  </si>
  <si>
    <t xml:space="preserve">7200428000000000000</t>
  </si>
  <si>
    <t xml:space="preserve">7200429000000000000</t>
  </si>
  <si>
    <t xml:space="preserve">7200430000000000000</t>
  </si>
  <si>
    <t xml:space="preserve">7200431000000000000</t>
  </si>
  <si>
    <t xml:space="preserve">7200432000000000000</t>
  </si>
  <si>
    <t xml:space="preserve">7200433000000000000</t>
  </si>
  <si>
    <t xml:space="preserve">7200434000000000000</t>
  </si>
  <si>
    <t xml:space="preserve">7200435000000000000</t>
  </si>
  <si>
    <t xml:space="preserve">7200436000000000000</t>
  </si>
  <si>
    <t xml:space="preserve">7200437000000000000</t>
  </si>
  <si>
    <t xml:space="preserve">7200438000000000000</t>
  </si>
  <si>
    <t xml:space="preserve">7200439000000000000</t>
  </si>
  <si>
    <t xml:space="preserve">7200440000000000000</t>
  </si>
  <si>
    <t xml:space="preserve">7200441000000000000</t>
  </si>
  <si>
    <t xml:space="preserve">7200442000000000000</t>
  </si>
  <si>
    <t xml:space="preserve">7200443000000000000</t>
  </si>
  <si>
    <t xml:space="preserve">7200444000000000000</t>
  </si>
  <si>
    <t xml:space="preserve">7200445000000000000</t>
  </si>
  <si>
    <t xml:space="preserve">7200446000000000000</t>
  </si>
  <si>
    <t xml:space="preserve">7200447000000000000</t>
  </si>
  <si>
    <t xml:space="preserve">7200448000000000000</t>
  </si>
  <si>
    <t xml:space="preserve">7200449000000000000</t>
  </si>
  <si>
    <t xml:space="preserve">7200450000000000000</t>
  </si>
  <si>
    <t xml:space="preserve">7200451000000000000</t>
  </si>
  <si>
    <t xml:space="preserve">7200452000000000000</t>
  </si>
  <si>
    <t xml:space="preserve">72004530000000000</t>
  </si>
  <si>
    <t xml:space="preserve">NEW 720-04(03)-xx</t>
  </si>
  <si>
    <t xml:space="preserve">1 - Enable LAS (Lane-keep Assist System)</t>
  </si>
  <si>
    <t xml:space="preserve">1 - Enable LDWS (Lane Departure Warning System)</t>
  </si>
  <si>
    <r>
      <rPr>
        <b val="true"/>
        <sz val="11"/>
        <color rgb="FF000000"/>
        <rFont val="Calibri"/>
        <family val="2"/>
        <charset val="1"/>
      </rPr>
      <t xml:space="preserve">720-04(3)-28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</si>
  <si>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Block#12</t>
    </r>
  </si>
  <si>
    <r>
      <rPr>
        <b val="true"/>
        <sz val="11"/>
        <color rgb="FF000000"/>
        <rFont val="Calibri"/>
        <family val="2"/>
        <charset val="1"/>
      </rPr>
      <t xml:space="preserve">720-04(3)-29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</si>
  <si>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720-04(3)-29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</si>
  <si>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29</t>
  </si>
  <si>
    <r>
      <rPr>
        <b val="true"/>
        <sz val="11"/>
        <color rgb="FF000000"/>
        <rFont val="Calibri"/>
        <family val="2"/>
        <charset val="1"/>
      </rPr>
      <t xml:space="preserve">720-04(3)-30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</si>
  <si>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720-04(3)-30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</si>
  <si>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Block#13</t>
    </r>
  </si>
  <si>
    <r>
      <rPr>
        <b val="true"/>
        <sz val="11"/>
        <color rgb="FF000000"/>
        <rFont val="Calibri"/>
        <family val="2"/>
        <charset val="1"/>
      </rPr>
      <t xml:space="preserve">720-04(3)-31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</si>
  <si>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</si>
  <si>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Block#14</t>
    </r>
  </si>
  <si>
    <r>
      <rPr>
        <b val="true"/>
        <sz val="11"/>
        <color rgb="FF000000"/>
        <rFont val="Calibri"/>
        <family val="2"/>
        <charset val="1"/>
      </rPr>
      <t xml:space="preserve">720-04(3)-32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</si>
  <si>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</si>
  <si>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720-04(3)-33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</si>
  <si>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</si>
  <si>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Block#15</t>
    </r>
  </si>
  <si>
    <r>
      <rPr>
        <b val="true"/>
        <sz val="11"/>
        <color rgb="FF000000"/>
        <rFont val="Calibri"/>
        <family val="2"/>
        <charset val="1"/>
      </rPr>
      <t xml:space="preserve">720-04(3)-34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</si>
  <si>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720-04(3)-34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</si>
  <si>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Block#16</t>
    </r>
  </si>
  <si>
    <r>
      <rPr>
        <b val="true"/>
        <sz val="11"/>
        <color rgb="FF000000"/>
        <rFont val="Calibri"/>
        <family val="2"/>
        <charset val="1"/>
      </rPr>
      <t xml:space="preserve">720-04(3)-35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</si>
  <si>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720-04(3)-35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</si>
  <si>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720-04(3)-36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</si>
  <si>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720-04(3)-36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</si>
  <si>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Block#17</t>
    </r>
  </si>
  <si>
    <r>
      <rPr>
        <b val="true"/>
        <sz val="11"/>
        <color rgb="FF000000"/>
        <rFont val="Calibri"/>
        <family val="2"/>
        <charset val="1"/>
      </rPr>
      <t xml:space="preserve">720-04(3)-37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</si>
  <si>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720-04(3)-37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</si>
  <si>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720-04(3)-38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</si>
  <si>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720-04(3)-38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</si>
  <si>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Block#18</t>
    </r>
  </si>
  <si>
    <r>
      <rPr>
        <b val="true"/>
        <sz val="11"/>
        <color rgb="FF000000"/>
        <rFont val="Calibri"/>
        <family val="2"/>
        <charset val="1"/>
      </rPr>
      <t xml:space="preserve">720-04(3)-39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</si>
  <si>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720-04(3)-39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</si>
  <si>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Block#19</t>
    </r>
  </si>
  <si>
    <r>
      <rPr>
        <b val="true"/>
        <sz val="11"/>
        <color rgb="FF000000"/>
        <rFont val="Calibri"/>
        <family val="2"/>
        <charset val="1"/>
      </rPr>
      <t xml:space="preserve">720-04(3)-40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</si>
  <si>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720-04(3)-40</t>
    </r>
    <r>
      <rPr>
        <sz val="11"/>
        <color rgb="FF000000"/>
        <rFont val="Calibri"/>
        <family val="2"/>
        <charset val="1"/>
      </rPr>
      <t xml:space="preserve"> B0 B1 B2 B3 B4 B5 in HEX</t>
    </r>
  </si>
  <si>
    <t xml:space="preserve">40</t>
  </si>
  <si>
    <r>
      <rPr>
        <b val="true"/>
        <sz val="11"/>
        <color rgb="FF000000"/>
        <rFont val="Calibri"/>
        <family val="2"/>
        <charset val="1"/>
      </rPr>
      <t xml:space="preserve">720-04(3)-41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</si>
  <si>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</si>
  <si>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Block#1A</t>
    </r>
  </si>
  <si>
    <r>
      <rPr>
        <b val="true"/>
        <sz val="11"/>
        <color rgb="FF000000"/>
        <rFont val="Calibri"/>
        <family val="2"/>
        <charset val="1"/>
      </rPr>
      <t xml:space="preserve">720-04(3)-42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</si>
  <si>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</si>
  <si>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Block#1B</t>
    </r>
  </si>
  <si>
    <r>
      <rPr>
        <b val="true"/>
        <sz val="11"/>
        <color rgb="FF000000"/>
        <rFont val="Calibri"/>
        <family val="2"/>
        <charset val="1"/>
      </rPr>
      <t xml:space="preserve">720-04(3)-43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</si>
  <si>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</si>
  <si>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720-04(3)-44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</si>
  <si>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720-04(3)-44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</si>
  <si>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Block#1C</t>
    </r>
  </si>
  <si>
    <r>
      <rPr>
        <b val="true"/>
        <sz val="11"/>
        <color rgb="FF000000"/>
        <rFont val="Calibri"/>
        <family val="2"/>
        <charset val="1"/>
      </rPr>
      <t xml:space="preserve">720-04(3)-45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</si>
  <si>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720-04(3)-45 </t>
    </r>
    <r>
      <rPr>
        <sz val="11"/>
        <color rgb="FF000000"/>
        <rFont val="Calibri"/>
        <family val="2"/>
        <charset val="1"/>
      </rPr>
      <t xml:space="preserve">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</si>
  <si>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720-04(3)-46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</si>
  <si>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720-04(3)-46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</si>
  <si>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7030A0"/>
        <rFont val="Calibri"/>
        <family val="2"/>
        <charset val="1"/>
      </rPr>
      <t xml:space="preserve">B0 </t>
    </r>
    <r>
      <rPr>
        <sz val="11"/>
        <color rgb="FF000000"/>
        <rFont val="Calibri"/>
        <family val="2"/>
        <charset val="1"/>
      </rPr>
      <t xml:space="preserve">- Block#1D</t>
    </r>
  </si>
  <si>
    <r>
      <rPr>
        <b val="true"/>
        <sz val="11"/>
        <color rgb="FF000000"/>
        <rFont val="Calibri"/>
        <family val="2"/>
        <charset val="1"/>
      </rPr>
      <t xml:space="preserve">720-04(3)-47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</si>
  <si>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720-04(3)-47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</si>
  <si>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FF00"/>
        <rFont val="Calibri"/>
        <family val="2"/>
        <charset val="1"/>
      </rPr>
      <t xml:space="preserve">B3 </t>
    </r>
    <r>
      <rPr>
        <sz val="11"/>
        <color rgb="FF000000"/>
        <rFont val="Calibri"/>
        <family val="2"/>
        <charset val="1"/>
      </rPr>
      <t xml:space="preserve">- Block#1E</t>
    </r>
  </si>
  <si>
    <r>
      <rPr>
        <b val="true"/>
        <sz val="11"/>
        <color rgb="FF000000"/>
        <rFont val="Calibri"/>
        <family val="2"/>
        <charset val="1"/>
      </rPr>
      <t xml:space="preserve">720-04(3)-48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</si>
  <si>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720-04(3)-48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</si>
  <si>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720-04(3)-49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</si>
  <si>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720-04(3)-49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</si>
  <si>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0000"/>
        <rFont val="Calibri"/>
        <family val="2"/>
        <charset val="1"/>
      </rPr>
      <t xml:space="preserve">B1 </t>
    </r>
    <r>
      <rPr>
        <sz val="11"/>
        <color rgb="FF000000"/>
        <rFont val="Calibri"/>
        <family val="2"/>
        <charset val="1"/>
      </rPr>
      <t xml:space="preserve">- Block#1F</t>
    </r>
  </si>
  <si>
    <r>
      <rPr>
        <b val="true"/>
        <sz val="11"/>
        <color rgb="FF000000"/>
        <rFont val="Calibri"/>
        <family val="2"/>
        <charset val="1"/>
      </rPr>
      <t xml:space="preserve">720-04(3)-50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</si>
  <si>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720-04(3)-50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</si>
  <si>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Block#20</t>
    </r>
  </si>
  <si>
    <r>
      <rPr>
        <b val="true"/>
        <sz val="11"/>
        <color rgb="FF000000"/>
        <rFont val="Calibri"/>
        <family val="2"/>
        <charset val="1"/>
      </rPr>
      <t xml:space="preserve">720-04(3)-51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</si>
  <si>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720-04(3)-51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</si>
  <si>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720-04(3)-52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92D050"/>
        <rFont val="Calibri"/>
        <family val="2"/>
        <charset val="1"/>
      </rPr>
      <t xml:space="preserve">B5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</si>
  <si>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720-04(3)-52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</si>
  <si>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1"/>
      </rPr>
      <t xml:space="preserve">B2 </t>
    </r>
    <r>
      <rPr>
        <sz val="11"/>
        <color rgb="FF000000"/>
        <rFont val="Calibri"/>
        <family val="2"/>
        <charset val="1"/>
      </rPr>
      <t xml:space="preserve">- Block#21</t>
    </r>
  </si>
  <si>
    <r>
      <rPr>
        <b val="true"/>
        <sz val="11"/>
        <color rgb="FF000000"/>
        <rFont val="Calibri"/>
        <family val="2"/>
        <charset val="1"/>
      </rPr>
      <t xml:space="preserve">720-04(3)-53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</si>
  <si>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720-04(3)-53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</si>
  <si>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5B9BD5"/>
        <rFont val="Calibri"/>
        <family val="2"/>
        <charset val="1"/>
      </rPr>
      <t xml:space="preserve">B4</t>
    </r>
    <r>
      <rPr>
        <sz val="11"/>
        <color rgb="FF333333"/>
        <rFont val="Calibri"/>
        <family val="2"/>
        <charset val="1"/>
      </rPr>
      <t xml:space="preserve"> - CHECKSUM</t>
    </r>
  </si>
  <si>
    <r>
      <rPr>
        <b val="true"/>
        <sz val="11"/>
        <color rgb="FF000000"/>
        <rFont val="Calibri"/>
        <family val="2"/>
        <charset val="1"/>
      </rPr>
      <t xml:space="preserve">726-01-01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FF00"/>
        <rFont val="Calibri"/>
        <family val="2"/>
        <charset val="1"/>
      </rPr>
      <t xml:space="preserve">B3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5B9BD5"/>
        <rFont val="Calibri"/>
        <family val="2"/>
        <charset val="1"/>
      </rPr>
      <t xml:space="preserve">B4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</si>
  <si>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726-01-01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</si>
  <si>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b val="true"/>
        <sz val="11"/>
        <color rgb="FF000000"/>
        <rFont val="Calibri"/>
        <family val="2"/>
        <charset val="1"/>
      </rPr>
      <t xml:space="preserve">        </t>
    </r>
    <r>
      <rPr>
        <sz val="11"/>
        <color rgb="FF000000"/>
        <rFont val="Calibri"/>
        <family val="2"/>
        <charset val="1"/>
      </rPr>
      <t xml:space="preserve">Auto Door Lock
       b7b6b5b4 - values
0000 - Not equipped
</t>
    </r>
    <r>
      <rPr>
        <i val="true"/>
        <sz val="11"/>
        <color rgb="FF000000"/>
        <rFont val="Calibri"/>
        <family val="2"/>
        <charset val="1"/>
      </rPr>
      <t xml:space="preserve">No for CX3 EU
</t>
    </r>
    <r>
      <rPr>
        <sz val="11"/>
        <color rgb="FF000000"/>
        <rFont val="Calibri"/>
        <family val="2"/>
        <charset val="1"/>
      </rPr>
      <t xml:space="preserve">0001 - OFF
0010 - Lock : When driving
0011 - Lock : When driving / Unlock : ING Off
0100 - Lock : Shifting Out of Park
0101 - Lock :  Out of Park / Unlock : In Park
1010 - Lock :  When driving / Unlock : in Park
</t>
    </r>
  </si>
  <si>
    <r>
      <rPr>
        <b val="true"/>
        <sz val="11"/>
        <color rgb="FF000000"/>
        <rFont val="Calibri"/>
        <family val="2"/>
        <charset val="1"/>
      </rPr>
      <t xml:space="preserve">Timing Light (Door Closed)</t>
    </r>
    <r>
      <rPr>
        <sz val="11"/>
        <color rgb="FF000000"/>
        <rFont val="Calibri"/>
        <family val="2"/>
        <charset val="1"/>
      </rPr>
      <t xml:space="preserve">:
b7b6b5 - value
001 - 15 sec
010 - 7,5 sec
011 - 30 sec
100 - 60 sec</t>
    </r>
  </si>
  <si>
    <r>
      <rPr>
        <b val="true"/>
        <sz val="11"/>
        <color rgb="FF000000"/>
        <rFont val="Calibri"/>
        <family val="2"/>
        <charset val="1"/>
      </rPr>
      <t xml:space="preserve">Auto Headlight
</t>
    </r>
    <r>
      <rPr>
        <sz val="11"/>
        <color rgb="FF000000"/>
        <rFont val="Calibri"/>
        <family val="2"/>
        <charset val="1"/>
      </rPr>
      <t xml:space="preserve">b7b6b5b4 - Value
0111 - Low
        1000 - Med Low
       1001 - Medium
         1010 - Med High
1011 - High</t>
    </r>
  </si>
  <si>
    <r>
      <rPr>
        <b val="true"/>
        <sz val="11"/>
        <color rgb="FF000000"/>
        <rFont val="Calibri"/>
        <family val="2"/>
        <charset val="1"/>
      </rPr>
      <t xml:space="preserve">3 flash Turn Signal</t>
    </r>
    <r>
      <rPr>
        <sz val="11"/>
        <color rgb="FF000000"/>
        <rFont val="Calibri"/>
        <family val="2"/>
        <charset val="1"/>
      </rPr>
      <t xml:space="preserve">: 0 - OFF / 1 - ON</t>
    </r>
  </si>
  <si>
    <r>
      <rPr>
        <b val="true"/>
        <sz val="11"/>
        <color rgb="FF000000"/>
        <rFont val="Calibri"/>
        <family val="2"/>
        <charset val="1"/>
      </rPr>
      <t xml:space="preserve">Timing Light (Door Opened)</t>
    </r>
    <r>
      <rPr>
        <sz val="11"/>
        <color rgb="FF000000"/>
        <rFont val="Calibri"/>
        <family val="2"/>
        <charset val="1"/>
      </rPr>
      <t xml:space="preserve">:
b4b3 - value
01 - 30 min
10 - 60 min
11 - 10 min</t>
    </r>
  </si>
  <si>
    <r>
      <rPr>
        <b val="true"/>
        <sz val="11"/>
        <color rgb="FF000000"/>
        <rFont val="Calibri"/>
        <family val="2"/>
        <charset val="1"/>
      </rPr>
      <t xml:space="preserve">Auto Wiper</t>
    </r>
    <r>
      <rPr>
        <sz val="11"/>
        <color rgb="FF000000"/>
        <rFont val="Calibri"/>
        <family val="2"/>
        <charset val="1"/>
      </rPr>
      <t xml:space="preserve">: 0 - OFF / 1 - ON</t>
    </r>
  </si>
  <si>
    <r>
      <rPr>
        <b val="true"/>
        <sz val="11"/>
        <color rgb="FF000000"/>
        <rFont val="Calibri"/>
        <family val="2"/>
        <charset val="1"/>
      </rPr>
      <t xml:space="preserve">3 flash Turn Signal</t>
    </r>
    <r>
      <rPr>
        <sz val="11"/>
        <color rgb="FF000000"/>
        <rFont val="Calibri"/>
        <family val="2"/>
        <charset val="1"/>
      </rPr>
      <t xml:space="preserve">: 0 - ON / 1 - OFF</t>
    </r>
  </si>
  <si>
    <r>
      <rPr>
        <b val="true"/>
        <sz val="11"/>
        <color rgb="FF000000"/>
        <rFont val="Calibri"/>
        <family val="2"/>
        <charset val="1"/>
      </rPr>
      <t xml:space="preserve">Leaving Home</t>
    </r>
    <r>
      <rPr>
        <sz val="11"/>
        <color rgb="FF000000"/>
        <rFont val="Calibri"/>
        <family val="2"/>
        <charset val="1"/>
      </rPr>
      <t xml:space="preserve">: 0 - OFF / 1 - ON</t>
    </r>
  </si>
  <si>
    <r>
      <rPr>
        <b val="true"/>
        <sz val="11"/>
        <color rgb="FF000000"/>
        <rFont val="Calibri"/>
        <family val="2"/>
        <charset val="1"/>
      </rPr>
      <t xml:space="preserve">Auto Wiper</t>
    </r>
    <r>
      <rPr>
        <sz val="11"/>
        <color rgb="FF000000"/>
        <rFont val="Calibri"/>
        <family val="2"/>
        <charset val="1"/>
      </rPr>
      <t xml:space="preserve">: 0 - ON / 1 - OFF</t>
    </r>
  </si>
  <si>
    <r>
      <rPr>
        <b val="true"/>
        <sz val="11"/>
        <color rgb="FF000000"/>
        <rFont val="Calibri"/>
        <family val="2"/>
        <charset val="1"/>
      </rPr>
      <t xml:space="preserve">Coming Home Light</t>
    </r>
    <r>
      <rPr>
        <sz val="11"/>
        <color rgb="FF000000"/>
        <rFont val="Calibri"/>
        <family val="2"/>
        <charset val="1"/>
      </rPr>
      <t xml:space="preserve">:
b2b1b0 - value
001 - OFF
010 - 30 sec
011 - 60 sec
100 - 90 sec
101 - 120 sec</t>
    </r>
  </si>
  <si>
    <r>
      <rPr>
        <b val="true"/>
        <sz val="11"/>
        <color rgb="FF000000"/>
        <rFont val="Calibri"/>
        <family val="2"/>
        <charset val="1"/>
      </rPr>
      <t xml:space="preserve">Leaving Home</t>
    </r>
    <r>
      <rPr>
        <sz val="11"/>
        <color rgb="FF000000"/>
        <rFont val="Calibri"/>
        <family val="2"/>
        <charset val="1"/>
      </rPr>
      <t xml:space="preserve">: 0 - ON / 1 - OFF</t>
    </r>
  </si>
  <si>
    <r>
      <rPr>
        <b val="true"/>
        <sz val="11"/>
        <color rgb="FF000000"/>
        <rFont val="Calibri"/>
        <family val="2"/>
        <charset val="1"/>
      </rPr>
      <t xml:space="preserve">726-02-01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7030A0"/>
        <rFont val="Calibri"/>
        <family val="2"/>
        <charset val="1"/>
      </rPr>
      <t xml:space="preserve">B0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B1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C000"/>
        <rFont val="Calibri"/>
        <family val="2"/>
        <charset val="1"/>
      </rPr>
      <t xml:space="preserve">B2</t>
    </r>
    <r>
      <rPr>
        <sz val="11"/>
        <color rgb="FF000000"/>
        <rFont val="Calibri"/>
        <family val="2"/>
        <charset val="1"/>
      </rPr>
      <t xml:space="preserve"> in HEX</t>
    </r>
  </si>
  <si>
    <r>
      <rPr>
        <b val="true"/>
        <sz val="11"/>
        <color rgb="FF000000"/>
        <rFont val="Calibri"/>
        <family val="2"/>
        <charset val="1"/>
      </rPr>
      <t xml:space="preserve">726-02-01</t>
    </r>
    <r>
      <rPr>
        <sz val="11"/>
        <color rgb="FF000000"/>
        <rFont val="Calibri"/>
        <family val="2"/>
        <charset val="1"/>
      </rPr>
      <t xml:space="preserve"> B0 B1 B2 B3 B4 B5 in HEX</t>
    </r>
  </si>
  <si>
    <r>
      <rPr>
        <sz val="11"/>
        <color rgb="FFFFC000"/>
        <rFont val="Calibri"/>
        <family val="2"/>
        <charset val="204"/>
      </rPr>
      <t xml:space="preserve">B2</t>
    </r>
    <r>
      <rPr>
        <sz val="11"/>
        <color rgb="FF000000"/>
        <rFont val="Calibri"/>
        <family val="2"/>
        <charset val="1"/>
      </rPr>
      <t xml:space="preserve"> - CHECKSUM</t>
    </r>
  </si>
  <si>
    <r>
      <rPr>
        <b val="true"/>
        <sz val="11"/>
        <color rgb="FF000000"/>
        <rFont val="Calibri"/>
        <family val="2"/>
        <charset val="1"/>
      </rPr>
      <t xml:space="preserve">Accessory Burglar Alarm</t>
    </r>
    <r>
      <rPr>
        <sz val="11"/>
        <color rgb="FF000000"/>
        <rFont val="Calibri"/>
        <family val="2"/>
        <charset val="1"/>
      </rPr>
      <t xml:space="preserve">: 0 - OFF / 1 - ON</t>
    </r>
  </si>
  <si>
    <t xml:space="preserve">CCC Data:</t>
  </si>
  <si>
    <t xml:space="preserve">Paste here</t>
  </si>
  <si>
    <t xml:space="preserve">Final without checksum</t>
  </si>
  <si>
    <t xml:space="preserve">Guide:</t>
  </si>
  <si>
    <t xml:space="preserve">Open Mazda As-Built Search Engine (https://web.b2b.mazda.co.jp/AsBuilt/)</t>
  </si>
  <si>
    <t xml:space="preserve">Enter your VIN</t>
  </si>
  <si>
    <t xml:space="preserve">Click Submit</t>
  </si>
  <si>
    <t xml:space="preserve">Click CCC Data</t>
  </si>
  <si>
    <t xml:space="preserve">Click Download File</t>
  </si>
  <si>
    <t xml:space="preserve">Open file with Notepad</t>
  </si>
  <si>
    <t xml:space="preserve">Copy what's inside &lt;CCC_DATA&gt; tags</t>
  </si>
  <si>
    <t xml:space="preserve">Insert copied data in B1 cell</t>
  </si>
  <si>
    <t xml:space="preserve">Copy final data from column F (depending on your car it's either 28 or 53 lines)</t>
  </si>
  <si>
    <t xml:space="preserve">Insert data into IC sheet in A4 cell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</si>
</sst>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563C1"/>
      <name val="Calibri"/>
      <family val="2"/>
      <charset val="1"/>
    </font>
    <font>
      <sz val="9"/>
      <color rgb="FF000000"/>
      <name val="Tahoma"/>
      <family val="0"/>
      <charset val="1"/>
    </font>
    <font>
      <sz val="9"/>
      <color rgb="FF000000"/>
      <name val="Tahoma"/>
      <family val="2"/>
      <charset val="1"/>
    </font>
    <font>
      <sz val="11"/>
      <color rgb="FF7030A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C000"/>
      <name val="Calibri"/>
      <family val="2"/>
      <charset val="1"/>
    </font>
    <font>
      <sz val="11"/>
      <color rgb="FFFFFF00"/>
      <name val="Calibri"/>
      <family val="2"/>
      <charset val="1"/>
    </font>
    <font>
      <sz val="11"/>
      <color rgb="FF5B9BD5"/>
      <name val="Calibri"/>
      <family val="2"/>
      <charset val="1"/>
    </font>
    <font>
      <sz val="11"/>
      <color rgb="FF92D050"/>
      <name val="Calibri"/>
      <family val="2"/>
      <charset val="1"/>
    </font>
    <font>
      <sz val="11"/>
      <color rgb="FF5B9BD5"/>
      <name val="Calibri"/>
      <family val="2"/>
      <charset val="204"/>
    </font>
    <font>
      <sz val="11"/>
      <color rgb="FF333333"/>
      <name val="Calibri"/>
      <family val="2"/>
      <charset val="204"/>
    </font>
    <font>
      <sz val="11"/>
      <color rgb="FF333333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color rgb="FF5B9BD5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b val="true"/>
      <sz val="9"/>
      <color rgb="FF000000"/>
      <name val="Tahoma"/>
      <family val="0"/>
      <charset val="1"/>
    </font>
    <font>
      <b val="true"/>
      <shadow val="true"/>
      <sz val="9"/>
      <color rgb="FF000000"/>
      <name val="Tahoma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7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1"/>
      <color rgb="FFFFFFFF"/>
      <name val="Calibri"/>
      <family val="2"/>
      <charset val="204"/>
    </font>
    <font>
      <sz val="11"/>
      <color rgb="FFFFC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BFBFBF"/>
        <bgColor rgb="FFA9D18E"/>
      </patternFill>
    </fill>
    <fill>
      <patternFill patternType="solid">
        <fgColor rgb="FFFFC000"/>
        <bgColor rgb="FFFF9900"/>
      </patternFill>
    </fill>
    <fill>
      <patternFill patternType="solid">
        <fgColor rgb="FFE2F0D9"/>
        <bgColor rgb="FFDAE3F3"/>
      </patternFill>
    </fill>
    <fill>
      <patternFill patternType="solid">
        <fgColor rgb="FF7030A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5B9BD5"/>
        <bgColor rgb="FF969696"/>
      </patternFill>
    </fill>
    <fill>
      <patternFill patternType="solid">
        <fgColor rgb="FF92D050"/>
        <bgColor rgb="FFA9D18E"/>
      </patternFill>
    </fill>
    <fill>
      <patternFill patternType="solid">
        <fgColor rgb="FFDAE3F3"/>
        <bgColor rgb="FFD9D9D9"/>
      </patternFill>
    </fill>
    <fill>
      <patternFill patternType="solid">
        <fgColor rgb="FF000000"/>
        <bgColor rgb="FF003300"/>
      </patternFill>
    </fill>
    <fill>
      <patternFill patternType="solid">
        <fgColor rgb="FFA9D18E"/>
        <bgColor rgb="FF92D050"/>
      </patternFill>
    </fill>
    <fill>
      <patternFill patternType="solid">
        <fgColor rgb="FFEA64E4"/>
        <bgColor rgb="FFFF99CC"/>
      </patternFill>
    </fill>
    <fill>
      <patternFill patternType="solid">
        <fgColor rgb="FFD9D9D9"/>
        <bgColor rgb="FFDAE3F3"/>
      </patternFill>
    </fill>
    <fill>
      <patternFill patternType="solid">
        <fgColor rgb="FFFFE699"/>
        <bgColor rgb="FFFFCC99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7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7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1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1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7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1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186"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7030A0"/>
      <rgbColor rgb="FFFFFFCC"/>
      <rgbColor rgb="FFDAE3F3"/>
      <rgbColor rgb="FF660066"/>
      <rgbColor rgb="FFEA64E4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A9D18E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mazda.com/en/innovation/technology/safety/active_safety/mrcc/" TargetMode="External"/><Relationship Id="rId3" Type="http://schemas.openxmlformats.org/officeDocument/2006/relationships/hyperlink" Target="http://www.mazda.com/en/innovation/technology/safety/active_safety/mrcc/" TargetMode="External"/><Relationship Id="rId4" Type="http://schemas.openxmlformats.org/officeDocument/2006/relationships/hyperlink" Target="http://www.mazda.com/en/innovation/technology/safety/active_safety/las/" TargetMode="External"/><Relationship Id="rId5" Type="http://schemas.openxmlformats.org/officeDocument/2006/relationships/hyperlink" Target="http://www.mazda.com/en/innovation/technology/safety/active_safety/ldws/" TargetMode="External"/><Relationship Id="rId6" Type="http://schemas.openxmlformats.org/officeDocument/2006/relationships/hyperlink" Target="http://www.mazda.com/en/innovation/technology/safety/active_safety/alh/" TargetMode="External"/><Relationship Id="rId7" Type="http://schemas.openxmlformats.org/officeDocument/2006/relationships/hyperlink" Target="http://www.mazda.com/en/innovation/technology/safety/active_safety/hbc/" TargetMode="External"/><Relationship Id="rId8" Type="http://schemas.openxmlformats.org/officeDocument/2006/relationships/hyperlink" Target="http://www.mazda.com/en/innovation/technology/safety/active_safety/afs/" TargetMode="External"/><Relationship Id="rId9" Type="http://schemas.openxmlformats.org/officeDocument/2006/relationships/hyperlink" Target="http://www.mazda.com/en/innovation/technology/safety/active_safety/bsm/" TargetMode="External"/><Relationship Id="rId10" Type="http://schemas.openxmlformats.org/officeDocument/2006/relationships/hyperlink" Target="http://www.mazda.com/en/innovation/technology/safety/active_safety/daa/" TargetMode="External"/><Relationship Id="rId11" Type="http://schemas.openxmlformats.org/officeDocument/2006/relationships/hyperlink" Target="http://www.mazda.com/en/innovation/technology/safety/precrash_safety/sbs/" TargetMode="External"/><Relationship Id="rId12" Type="http://schemas.openxmlformats.org/officeDocument/2006/relationships/hyperlink" Target="http://www.mazda.com/en/innovation/technology/safety/active_safety/fow/" TargetMode="External"/><Relationship Id="rId13" Type="http://schemas.openxmlformats.org/officeDocument/2006/relationships/hyperlink" Target="http://www.mazda.com/en/innovation/technology/safety/precrash_safety/sbs/" TargetMode="External"/><Relationship Id="rId14" Type="http://schemas.openxmlformats.org/officeDocument/2006/relationships/hyperlink" Target="http://www.mazda.com/en/innovation/technology/safety/precrash_safety/sbs/" TargetMode="External"/><Relationship Id="rId15" Type="http://schemas.openxmlformats.org/officeDocument/2006/relationships/hyperlink" Target="http://www.mazda.com/en/innovation/technology/safety/active_safety/rvm/" TargetMode="External"/><Relationship Id="rId16" Type="http://schemas.openxmlformats.org/officeDocument/2006/relationships/hyperlink" Target="http://www.mazda.com/en/innovation/technology/safety/active_safety/bsm/" TargetMode="External"/><Relationship Id="rId17" Type="http://schemas.openxmlformats.org/officeDocument/2006/relationships/hyperlink" Target="https://www.mazda.com.au/imagination-drives-us/safety-mazda-radar-cruise-control/" TargetMode="External"/><Relationship Id="rId18" Type="http://schemas.openxmlformats.org/officeDocument/2006/relationships/hyperlink" Target="https://www.mazda.com.au/imagination-drives-us/safety-lane-keep-assist-system/" TargetMode="External"/><Relationship Id="rId19" Type="http://schemas.openxmlformats.org/officeDocument/2006/relationships/hyperlink" Target="https://www.mazda.com.au/imagination-drives-us/safety-adaptive-led-headlamps/" TargetMode="External"/><Relationship Id="rId20" Type="http://schemas.openxmlformats.org/officeDocument/2006/relationships/hyperlink" Target="https://www.youtube.com/watch?v=WKlqeyN_7z0" TargetMode="External"/><Relationship Id="rId21" Type="http://schemas.openxmlformats.org/officeDocument/2006/relationships/hyperlink" Target="https://www.youtube.com/watch?v=ZO2xFagtTZw" TargetMode="External"/><Relationship Id="rId22" Type="http://schemas.openxmlformats.org/officeDocument/2006/relationships/hyperlink" Target="https://www.mazda.com.au/imagination-drives-us/safety-blind-spot-monitoring/" TargetMode="External"/><Relationship Id="rId23" Type="http://schemas.openxmlformats.org/officeDocument/2006/relationships/hyperlink" Target="https://www.mazda.com.au/imagination-drives-us/safety-driver-attention-alert/" TargetMode="External"/><Relationship Id="rId24" Type="http://schemas.openxmlformats.org/officeDocument/2006/relationships/hyperlink" Target="https://www.youtube.com/watch?v=wMl6QJhMtUY" TargetMode="External"/><Relationship Id="rId25" Type="http://schemas.openxmlformats.org/officeDocument/2006/relationships/hyperlink" Target="https://www.youtube.com/watch?v=wMl6QJhMtUY" TargetMode="External"/><Relationship Id="rId26" Type="http://schemas.openxmlformats.org/officeDocument/2006/relationships/hyperlink" Target="https://www.mazda.com.au/imagination-drives-us/safety-smart-city-brake-support/" TargetMode="External"/><Relationship Id="rId27" Type="http://schemas.openxmlformats.org/officeDocument/2006/relationships/hyperlink" Target="https://www.mazda.com.au/imagination-drives-us/safety-smart-city-brake-support-reverse/" TargetMode="External"/><Relationship Id="rId28" Type="http://schemas.openxmlformats.org/officeDocument/2006/relationships/hyperlink" Target="https://www.youtube.com/watch?v=z0g5e1zARcI" TargetMode="External"/><Relationship Id="rId29" Type="http://schemas.openxmlformats.org/officeDocument/2006/relationships/hyperlink" Target="https://www.mazda.com.au/imagination-drives-us/safety-traffic-sign-recognition/" TargetMode="External"/><Relationship Id="rId30" Type="http://schemas.openxmlformats.org/officeDocument/2006/relationships/hyperlink" Target="https://www.youtube.com/watch?v=8a149gmhmEQ" TargetMode="External"/><Relationship Id="rId31" Type="http://schemas.openxmlformats.org/officeDocument/2006/relationships/hyperlink" Target="https://www.youtube.com/watch?v=Lj1GA_z_LMs" TargetMode="External"/><Relationship Id="rId32" Type="http://schemas.openxmlformats.org/officeDocument/2006/relationships/hyperlink" Target="https://www.youtube.com/watch?v=Ys-UsVmd4mA" TargetMode="External"/><Relationship Id="rId33" Type="http://schemas.openxmlformats.org/officeDocument/2006/relationships/hyperlink" Target="https://www.youtube.com/watch?v=fr6DY2TeihA" TargetMode="External"/><Relationship Id="rId34" Type="http://schemas.openxmlformats.org/officeDocument/2006/relationships/hyperlink" Target="http://www.mazda.com/en/innovation/technology/safety/active_safety/hla/" TargetMode="External"/><Relationship Id="rId35" Type="http://schemas.openxmlformats.org/officeDocument/2006/relationships/hyperlink" Target="https://www.youtube.com/watch?v=ALk8qmcopJw" TargetMode="External"/><Relationship Id="rId36" Type="http://schemas.openxmlformats.org/officeDocument/2006/relationships/hyperlink" Target="http://www.mazda.com/en/innovation/technology/safety/precrash_safety/at/" TargetMode="External"/><Relationship Id="rId37" Type="http://schemas.openxmlformats.org/officeDocument/2006/relationships/hyperlink" Target="http://www.mazda.com/en/innovation/technology/safety/active_safety/i-activawd/" TargetMode="External"/><Relationship Id="rId38" Type="http://schemas.openxmlformats.org/officeDocument/2006/relationships/hyperlink" Target="https://www.youtube.com/watch?v=CU87-_iZBYo" TargetMode="External"/><Relationship Id="rId39" Type="http://schemas.openxmlformats.org/officeDocument/2006/relationships/hyperlink" Target="http://www.mazda.com/en/innovation/technology/safety/active_safety/ess/" TargetMode="External"/><Relationship Id="rId40" Type="http://schemas.openxmlformats.org/officeDocument/2006/relationships/hyperlink" Target="http://www.mazda.com/en/innovation/technology/safety/active_safety/bk_ebd/" TargetMode="External"/><Relationship Id="rId41" Type="http://schemas.openxmlformats.org/officeDocument/2006/relationships/hyperlink" Target="https://www.youtube.com/watch?v=hmeRELCnQXA" TargetMode="External"/><Relationship Id="rId42" Type="http://schemas.openxmlformats.org/officeDocument/2006/relationships/hyperlink" Target="http://www.mazda.com/en/innovation/technology/safety/active_safety/bk_ebd/" TargetMode="External"/><Relationship Id="rId43" Type="http://schemas.openxmlformats.org/officeDocument/2006/relationships/hyperlink" Target="https://www.youtube.com/watch?v=PTPavSBS_OE" TargetMode="External"/><Relationship Id="rId44" Type="http://schemas.openxmlformats.org/officeDocument/2006/relationships/hyperlink" Target="http://www.mazda.com/en/innovation/technology/safety/active_safety/4w_abs/" TargetMode="External"/><Relationship Id="rId45" Type="http://schemas.openxmlformats.org/officeDocument/2006/relationships/hyperlink" Target="https://www.youtube.com/watch?v=ru4JIZ-x8yo" TargetMode="External"/><Relationship Id="rId46" Type="http://schemas.openxmlformats.org/officeDocument/2006/relationships/hyperlink" Target="http://www.mazda.com/en/innovation/technology/safety/active_safety/dsc_tcs/" TargetMode="External"/><Relationship Id="rId47" Type="http://schemas.openxmlformats.org/officeDocument/2006/relationships/hyperlink" Target="https://www.youtube.com/watch?v=VvNP2d6MDQM" TargetMode="External"/><Relationship Id="rId48" Type="http://schemas.openxmlformats.org/officeDocument/2006/relationships/hyperlink" Target="http://www.mazda.com/en/innovation/technology/safety/active_safety/dsc_tcs/" TargetMode="External"/><Relationship Id="rId49" Type="http://schemas.openxmlformats.org/officeDocument/2006/relationships/hyperlink" Target="https://www.youtube.com/watch?v=ZcrA51GPMCQ" TargetMode="External"/><Relationship Id="rId50" Type="http://schemas.openxmlformats.org/officeDocument/2006/relationships/hyperlink" Target="https://www.mazda.co.nz/innovation/safety-technology/roll-stability-control-rsc" TargetMode="External"/><Relationship Id="rId51" Type="http://schemas.openxmlformats.org/officeDocument/2006/relationships/hyperlink" Target="https://www.youtube.com/watch?v=6WjfRxtIMzo" TargetMode="External"/><Relationship Id="rId5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4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5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6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true" outlineLevelRow="0" outlineLevelCol="0"/>
  <cols>
    <col collapsed="false" customWidth="true" hidden="false" outlineLevel="0" max="1" min="1" style="1" width="22.7"/>
    <col collapsed="false" customWidth="true" hidden="false" outlineLevel="0" max="2" min="2" style="2" width="17.86"/>
    <col collapsed="false" customWidth="true" hidden="false" outlineLevel="0" max="3" min="3" style="2" width="19.85"/>
    <col collapsed="false" customWidth="true" hidden="false" outlineLevel="0" max="4" min="4" style="2" width="12.57"/>
    <col collapsed="false" customWidth="true" hidden="false" outlineLevel="0" max="5" min="5" style="2" width="14.43"/>
    <col collapsed="false" customWidth="true" hidden="false" outlineLevel="0" max="6" min="6" style="2" width="12.57"/>
    <col collapsed="false" customWidth="true" hidden="false" outlineLevel="0" max="7" min="7" style="2" width="13.14"/>
    <col collapsed="false" customWidth="true" hidden="false" outlineLevel="0" max="8" min="8" style="2" width="12.86"/>
    <col collapsed="false" customWidth="true" hidden="false" outlineLevel="0" max="9" min="9" style="2" width="13.14"/>
    <col collapsed="false" customWidth="true" hidden="false" outlineLevel="0" max="10" min="10" style="2" width="15"/>
    <col collapsed="false" customWidth="true" hidden="false" outlineLevel="0" max="11" min="11" style="2" width="13.14"/>
    <col collapsed="false" customWidth="true" hidden="false" outlineLevel="0" max="12" min="12" style="2" width="14.57"/>
    <col collapsed="false" customWidth="true" hidden="false" outlineLevel="0" max="13" min="13" style="2" width="17.41"/>
    <col collapsed="false" customWidth="true" hidden="false" outlineLevel="0" max="15" min="14" style="2" width="17.29"/>
    <col collapsed="false" customWidth="true" hidden="false" outlineLevel="0" max="16" min="16" style="1" width="11.99"/>
    <col collapsed="false" customWidth="true" hidden="false" outlineLevel="0" max="17" min="17" style="1" width="12.14"/>
    <col collapsed="false" customWidth="true" hidden="false" outlineLevel="0" max="18" min="18" style="1" width="9.13"/>
    <col collapsed="false" customWidth="true" hidden="true" outlineLevel="0" max="1025" min="19" style="1" width="9.13"/>
  </cols>
  <sheetData>
    <row r="1" customFormat="false" ht="15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46.5" hidden="false" customHeight="true" outlineLevel="0" collapsed="false">
      <c r="A2" s="3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 t="s">
        <v>17</v>
      </c>
    </row>
    <row r="3" customFormat="false" ht="15" hidden="false" customHeight="false" outlineLevel="0" collapsed="false">
      <c r="A3" s="7" t="s">
        <v>18</v>
      </c>
      <c r="B3" s="8" t="s">
        <v>19</v>
      </c>
      <c r="C3" s="9" t="s">
        <v>19</v>
      </c>
      <c r="D3" s="9" t="s">
        <v>20</v>
      </c>
      <c r="E3" s="9" t="s">
        <v>20</v>
      </c>
      <c r="F3" s="9" t="s">
        <v>20</v>
      </c>
      <c r="G3" s="9" t="s">
        <v>20</v>
      </c>
      <c r="H3" s="9" t="s">
        <v>20</v>
      </c>
      <c r="I3" s="9" t="s">
        <v>20</v>
      </c>
      <c r="J3" s="9" t="s">
        <v>20</v>
      </c>
      <c r="K3" s="9" t="s">
        <v>19</v>
      </c>
      <c r="L3" s="9" t="s">
        <v>19</v>
      </c>
      <c r="M3" s="9" t="s">
        <v>20</v>
      </c>
      <c r="N3" s="9" t="s">
        <v>20</v>
      </c>
      <c r="O3" s="10" t="s">
        <v>21</v>
      </c>
      <c r="P3" s="10" t="s">
        <v>21</v>
      </c>
      <c r="Q3" s="11" t="s">
        <v>21</v>
      </c>
    </row>
    <row r="4" customFormat="false" ht="30" hidden="false" customHeight="false" outlineLevel="0" collapsed="false">
      <c r="A4" s="7" t="s">
        <v>22</v>
      </c>
      <c r="B4" s="12" t="s">
        <v>20</v>
      </c>
      <c r="C4" s="13" t="s">
        <v>20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20</v>
      </c>
      <c r="I4" s="13" t="s">
        <v>20</v>
      </c>
      <c r="J4" s="13" t="s">
        <v>19</v>
      </c>
      <c r="K4" s="13" t="s">
        <v>19</v>
      </c>
      <c r="L4" s="14" t="s">
        <v>21</v>
      </c>
      <c r="M4" s="13" t="s">
        <v>21</v>
      </c>
      <c r="N4" s="13" t="s">
        <v>20</v>
      </c>
      <c r="O4" s="14" t="s">
        <v>21</v>
      </c>
      <c r="P4" s="14" t="s">
        <v>21</v>
      </c>
      <c r="Q4" s="15" t="s">
        <v>19</v>
      </c>
    </row>
    <row r="5" customFormat="false" ht="30" hidden="false" customHeight="false" outlineLevel="0" collapsed="false">
      <c r="A5" s="7" t="s">
        <v>23</v>
      </c>
      <c r="B5" s="12" t="s">
        <v>20</v>
      </c>
      <c r="C5" s="13" t="s">
        <v>20</v>
      </c>
      <c r="D5" s="13" t="s">
        <v>20</v>
      </c>
      <c r="E5" s="13" t="s">
        <v>20</v>
      </c>
      <c r="F5" s="13" t="s">
        <v>19</v>
      </c>
      <c r="G5" s="13" t="s">
        <v>20</v>
      </c>
      <c r="H5" s="13" t="s">
        <v>20</v>
      </c>
      <c r="I5" s="13" t="s">
        <v>20</v>
      </c>
      <c r="J5" s="13" t="s">
        <v>20</v>
      </c>
      <c r="K5" s="13" t="s">
        <v>20</v>
      </c>
      <c r="L5" s="14" t="s">
        <v>21</v>
      </c>
      <c r="M5" s="13" t="s">
        <v>20</v>
      </c>
      <c r="N5" s="13" t="s">
        <v>20</v>
      </c>
      <c r="O5" s="14" t="s">
        <v>21</v>
      </c>
      <c r="P5" s="14" t="s">
        <v>21</v>
      </c>
      <c r="Q5" s="16" t="s">
        <v>21</v>
      </c>
    </row>
    <row r="6" customFormat="false" ht="45" hidden="false" customHeight="false" outlineLevel="0" collapsed="false">
      <c r="A6" s="7" t="s">
        <v>24</v>
      </c>
      <c r="B6" s="12" t="s">
        <v>20</v>
      </c>
      <c r="C6" s="13" t="s">
        <v>20</v>
      </c>
      <c r="D6" s="13" t="s">
        <v>20</v>
      </c>
      <c r="E6" s="13" t="s">
        <v>20</v>
      </c>
      <c r="F6" s="13" t="s">
        <v>20</v>
      </c>
      <c r="G6" s="13" t="s">
        <v>20</v>
      </c>
      <c r="H6" s="13" t="s">
        <v>19</v>
      </c>
      <c r="I6" s="13" t="s">
        <v>20</v>
      </c>
      <c r="J6" s="13" t="s">
        <v>20</v>
      </c>
      <c r="K6" s="13" t="s">
        <v>20</v>
      </c>
      <c r="L6" s="14" t="s">
        <v>21</v>
      </c>
      <c r="M6" s="13" t="s">
        <v>20</v>
      </c>
      <c r="N6" s="13" t="s">
        <v>20</v>
      </c>
      <c r="O6" s="14" t="s">
        <v>21</v>
      </c>
      <c r="P6" s="14" t="s">
        <v>21</v>
      </c>
      <c r="Q6" s="16" t="s">
        <v>21</v>
      </c>
    </row>
    <row r="7" customFormat="false" ht="15" hidden="false" customHeight="false" outlineLevel="0" collapsed="false">
      <c r="A7" s="7" t="s">
        <v>25</v>
      </c>
      <c r="B7" s="12" t="s">
        <v>20</v>
      </c>
      <c r="C7" s="13" t="s">
        <v>20</v>
      </c>
      <c r="D7" s="13" t="s">
        <v>20</v>
      </c>
      <c r="E7" s="13" t="s">
        <v>20</v>
      </c>
      <c r="F7" s="13" t="s">
        <v>20</v>
      </c>
      <c r="G7" s="13" t="s">
        <v>20</v>
      </c>
      <c r="H7" s="13" t="s">
        <v>19</v>
      </c>
      <c r="I7" s="13" t="s">
        <v>20</v>
      </c>
      <c r="J7" s="13" t="s">
        <v>20</v>
      </c>
      <c r="K7" s="13" t="s">
        <v>20</v>
      </c>
      <c r="L7" s="14" t="s">
        <v>21</v>
      </c>
      <c r="M7" s="13" t="s">
        <v>20</v>
      </c>
      <c r="N7" s="13" t="s">
        <v>20</v>
      </c>
      <c r="O7" s="14" t="s">
        <v>21</v>
      </c>
      <c r="P7" s="14" t="s">
        <v>21</v>
      </c>
      <c r="Q7" s="16" t="s">
        <v>21</v>
      </c>
    </row>
    <row r="8" customFormat="false" ht="30" hidden="false" customHeight="false" outlineLevel="0" collapsed="false">
      <c r="A8" s="7" t="s">
        <v>26</v>
      </c>
      <c r="B8" s="12" t="s">
        <v>20</v>
      </c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19</v>
      </c>
      <c r="J8" s="13" t="s">
        <v>20</v>
      </c>
      <c r="K8" s="13" t="s">
        <v>20</v>
      </c>
      <c r="L8" s="14" t="s">
        <v>21</v>
      </c>
      <c r="M8" s="13" t="s">
        <v>20</v>
      </c>
      <c r="N8" s="13" t="s">
        <v>20</v>
      </c>
      <c r="O8" s="13" t="s">
        <v>19</v>
      </c>
      <c r="P8" s="13" t="s">
        <v>19</v>
      </c>
      <c r="Q8" s="16" t="s">
        <v>21</v>
      </c>
    </row>
    <row r="9" customFormat="false" ht="30" hidden="false" customHeight="false" outlineLevel="0" collapsed="false">
      <c r="A9" s="7" t="s">
        <v>27</v>
      </c>
      <c r="B9" s="12" t="s">
        <v>20</v>
      </c>
      <c r="C9" s="13" t="s">
        <v>20</v>
      </c>
      <c r="D9" s="13" t="s">
        <v>20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4" t="s">
        <v>21</v>
      </c>
      <c r="K9" s="13" t="s">
        <v>20</v>
      </c>
      <c r="L9" s="14" t="s">
        <v>21</v>
      </c>
      <c r="M9" s="13" t="s">
        <v>20</v>
      </c>
      <c r="N9" s="13" t="s">
        <v>19</v>
      </c>
      <c r="O9" s="14" t="s">
        <v>21</v>
      </c>
      <c r="P9" s="14" t="s">
        <v>21</v>
      </c>
      <c r="Q9" s="16" t="s">
        <v>21</v>
      </c>
    </row>
    <row r="10" customFormat="false" ht="15.75" hidden="false" customHeight="false" outlineLevel="0" collapsed="false">
      <c r="A10" s="17" t="s">
        <v>28</v>
      </c>
      <c r="B10" s="18" t="s">
        <v>20</v>
      </c>
      <c r="C10" s="19" t="s">
        <v>20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19</v>
      </c>
      <c r="L10" s="20" t="s">
        <v>21</v>
      </c>
      <c r="M10" s="19" t="s">
        <v>19</v>
      </c>
      <c r="N10" s="19" t="s">
        <v>19</v>
      </c>
      <c r="O10" s="20" t="s">
        <v>21</v>
      </c>
      <c r="P10" s="20" t="s">
        <v>21</v>
      </c>
      <c r="Q10" s="21" t="s">
        <v>21</v>
      </c>
    </row>
    <row r="11" customFormat="false" ht="15" hidden="false" customHeight="true" outlineLevel="0" collapsed="false">
      <c r="A11" s="22"/>
      <c r="B11" s="23" t="s">
        <v>29</v>
      </c>
      <c r="C11" s="24"/>
      <c r="D11" s="23" t="s">
        <v>30</v>
      </c>
      <c r="E11" s="23"/>
      <c r="F11" s="23" t="s">
        <v>31</v>
      </c>
      <c r="G11" s="23" t="s">
        <v>31</v>
      </c>
      <c r="H11" s="23" t="s">
        <v>31</v>
      </c>
      <c r="I11" s="23" t="s">
        <v>30</v>
      </c>
      <c r="J11" s="23" t="s">
        <v>31</v>
      </c>
      <c r="K11" s="23" t="s">
        <v>31</v>
      </c>
      <c r="L11" s="25" t="s">
        <v>31</v>
      </c>
      <c r="M11" s="23" t="s">
        <v>30</v>
      </c>
      <c r="N11" s="23" t="s">
        <v>31</v>
      </c>
      <c r="O11" s="23"/>
      <c r="P11" s="26" t="s">
        <v>31</v>
      </c>
      <c r="Q11" s="27" t="s">
        <v>31</v>
      </c>
    </row>
    <row r="12" customFormat="false" ht="15.75" hidden="false" customHeight="false" outlineLevel="0" collapsed="false">
      <c r="A12" s="28"/>
      <c r="B12" s="29" t="s">
        <v>32</v>
      </c>
      <c r="C12" s="30"/>
      <c r="D12" s="30"/>
      <c r="E12" s="31" t="s">
        <v>32</v>
      </c>
      <c r="F12" s="32"/>
      <c r="G12" s="32"/>
      <c r="H12" s="32"/>
      <c r="I12" s="33" t="s">
        <v>32</v>
      </c>
      <c r="J12" s="32"/>
      <c r="K12" s="32"/>
      <c r="L12" s="32"/>
      <c r="M12" s="33" t="s">
        <v>32</v>
      </c>
      <c r="N12" s="32"/>
      <c r="O12" s="32"/>
      <c r="P12" s="30"/>
      <c r="Q12" s="34"/>
    </row>
    <row r="13" customFormat="false" ht="15" hidden="false" customHeight="false" outlineLevel="0" collapsed="false">
      <c r="B13" s="1"/>
      <c r="C13" s="1"/>
      <c r="D13" s="1"/>
    </row>
    <row r="14" customFormat="false" ht="15" hidden="false" customHeight="false" outlineLevel="0" collapsed="false">
      <c r="A14" s="2" t="s">
        <v>33</v>
      </c>
    </row>
    <row r="15" customFormat="false" ht="15" hidden="false" customHeight="false" outlineLevel="0" collapsed="false">
      <c r="A15" s="2" t="s">
        <v>34</v>
      </c>
    </row>
    <row r="16" customFormat="false" ht="15" hidden="false" customHeight="false" outlineLevel="0" collapsed="false"/>
    <row r="17" customFormat="false" ht="15" hidden="false" customHeight="false" outlineLevel="0" collapsed="false">
      <c r="A17" s="35" t="s">
        <v>35</v>
      </c>
      <c r="B17" s="35"/>
      <c r="C17" s="35"/>
      <c r="D17" s="5" t="s">
        <v>31</v>
      </c>
      <c r="G17" s="36"/>
    </row>
    <row r="18" customFormat="false" ht="15" hidden="false" customHeight="false" outlineLevel="0" collapsed="false">
      <c r="A18" s="35" t="s">
        <v>36</v>
      </c>
      <c r="B18" s="35"/>
      <c r="C18" s="35"/>
    </row>
    <row r="19" customFormat="false" ht="15" hidden="false" customHeight="false" outlineLevel="0" collapsed="false">
      <c r="A19" s="35" t="s">
        <v>37</v>
      </c>
      <c r="B19" s="35"/>
      <c r="C19" s="35"/>
      <c r="D19" s="5" t="s">
        <v>31</v>
      </c>
    </row>
    <row r="20" customFormat="false" ht="15" hidden="false" customHeight="false" outlineLevel="0" collapsed="false">
      <c r="A20" s="35" t="s">
        <v>38</v>
      </c>
      <c r="B20" s="35"/>
      <c r="C20" s="35"/>
    </row>
    <row r="21" customFormat="false" ht="15" hidden="false" customHeight="false" outlineLevel="0" collapsed="false">
      <c r="A21" s="35" t="s">
        <v>39</v>
      </c>
      <c r="B21" s="35"/>
      <c r="C21" s="35"/>
      <c r="D21" s="5" t="s">
        <v>31</v>
      </c>
    </row>
    <row r="22" customFormat="false" ht="15" hidden="false" customHeight="false" outlineLevel="0" collapsed="false">
      <c r="A22" s="35" t="s">
        <v>40</v>
      </c>
      <c r="B22" s="35"/>
      <c r="C22" s="35"/>
      <c r="D22" s="5" t="s">
        <v>31</v>
      </c>
    </row>
    <row r="23" customFormat="false" ht="15" hidden="false" customHeight="false" outlineLevel="0" collapsed="false">
      <c r="A23" s="35" t="s">
        <v>41</v>
      </c>
      <c r="B23" s="35"/>
      <c r="C23" s="35"/>
      <c r="D23" s="5" t="s">
        <v>31</v>
      </c>
    </row>
    <row r="24" customFormat="false" ht="15" hidden="false" customHeight="false" outlineLevel="0" collapsed="false">
      <c r="A24" s="35" t="s">
        <v>42</v>
      </c>
      <c r="B24" s="35"/>
      <c r="C24" s="35"/>
      <c r="D24" s="5" t="s">
        <v>31</v>
      </c>
    </row>
    <row r="25" customFormat="false" ht="15" hidden="false" customHeight="false" outlineLevel="0" collapsed="false">
      <c r="A25" s="35" t="s">
        <v>43</v>
      </c>
      <c r="B25" s="35"/>
      <c r="C25" s="35"/>
      <c r="D25" s="5" t="s">
        <v>31</v>
      </c>
    </row>
    <row r="26" customFormat="false" ht="15" hidden="false" customHeight="false" outlineLevel="0" collapsed="false">
      <c r="A26" s="35" t="s">
        <v>44</v>
      </c>
      <c r="B26" s="35"/>
      <c r="C26" s="35"/>
      <c r="D26" s="5" t="s">
        <v>31</v>
      </c>
    </row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</sheetData>
  <mergeCells count="13">
    <mergeCell ref="A1:A2"/>
    <mergeCell ref="B1:Q1"/>
    <mergeCell ref="D11:E1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hyperlinks>
    <hyperlink ref="B2" r:id="rId2" display="Mazda Radar Cruise Control (MRCC) system"/>
    <hyperlink ref="C2" r:id="rId3" display="Distance Recognition Support System (DRSS)"/>
    <hyperlink ref="D2" r:id="rId4" display="Lane-keep assist system (LAS)"/>
    <hyperlink ref="E2" r:id="rId5" display="Lane Departure Warning System (LDWS)"/>
    <hyperlink ref="F2" r:id="rId6" display="Adaptive LED Headlights (ALH)"/>
    <hyperlink ref="G2" r:id="rId7" display="High Beam Control (HBC) System"/>
    <hyperlink ref="H2" r:id="rId8" display="Adaptive Front lighting System (AFS)"/>
    <hyperlink ref="I2" r:id="rId9" display="Blind Spot Monitoring (BSM) system"/>
    <hyperlink ref="J2" r:id="rId10" display="Driver Attention Alert system (DAA)"/>
    <hyperlink ref="K2" r:id="rId11" display="Smart Brake Support (SBS)"/>
    <hyperlink ref="L2" r:id="rId12" display="Forward Obstruction Warning (FOW)"/>
    <hyperlink ref="M2" r:id="rId13" display="Smart City Brake Support [Forward] (SCBS F)"/>
    <hyperlink ref="N2" r:id="rId14" display="Smart City Brake Support [Reverse] (SCBS R)"/>
    <hyperlink ref="O2" r:id="rId15" display="Rear Vehicle Monitoring System (RVM)"/>
    <hyperlink ref="P2" r:id="rId16" display="Rear Cross Traffic Alert (RCTA)"/>
    <hyperlink ref="B11" r:id="rId17" display="Video AU (w S&amp;G)"/>
    <hyperlink ref="D11" r:id="rId18" display="Video AU"/>
    <hyperlink ref="F11" r:id="rId19" display="Video"/>
    <hyperlink ref="G11" r:id="rId20" display="Video"/>
    <hyperlink ref="H11" r:id="rId21" display="Video"/>
    <hyperlink ref="I11" r:id="rId22" display="Video AU"/>
    <hyperlink ref="J11" r:id="rId23" display="Video"/>
    <hyperlink ref="K11" r:id="rId24" display="Video"/>
    <hyperlink ref="L11" r:id="rId25" display="Video"/>
    <hyperlink ref="M11" r:id="rId26" display="Video AU"/>
    <hyperlink ref="N11" r:id="rId27" display="Video"/>
    <hyperlink ref="P11" r:id="rId28" display="Video"/>
    <hyperlink ref="Q11" r:id="rId29" display="Video"/>
    <hyperlink ref="B12" r:id="rId30" display="Video CA"/>
    <hyperlink ref="E12" r:id="rId31" display="Video CA"/>
    <hyperlink ref="I12" r:id="rId32" display="Video CA"/>
    <hyperlink ref="M12" r:id="rId33" display="Video CA"/>
    <hyperlink ref="A17" r:id="rId34" display="Hill Launch Assist (HLA)"/>
    <hyperlink ref="D17" r:id="rId35" display="Video"/>
    <hyperlink ref="A18" r:id="rId36" display="Acceleration Control for AT"/>
    <hyperlink ref="A19" r:id="rId37" display="i-ACTIV AWD"/>
    <hyperlink ref="D19" r:id="rId38" display="Video"/>
    <hyperlink ref="A20" r:id="rId39" display="Emergency Signal System (ESS)"/>
    <hyperlink ref="A21" r:id="rId40" display="Emergency Brake Assist (EBA)"/>
    <hyperlink ref="D21" r:id="rId41" display="Video"/>
    <hyperlink ref="A22" r:id="rId42" display="Electronic Brake Force Distribution (EBD)"/>
    <hyperlink ref="D22" r:id="rId43" display="Video"/>
    <hyperlink ref="A23" r:id="rId44" display="4-wheel Anti-lock Braking System (4W-ABS)"/>
    <hyperlink ref="D23" r:id="rId45" display="Video"/>
    <hyperlink ref="A24" r:id="rId46" display="Dynamic Stability Control system (DSC)"/>
    <hyperlink ref="D24" r:id="rId47" display="Video"/>
    <hyperlink ref="A25" r:id="rId48" display="Traction Control System (TCS)"/>
    <hyperlink ref="D25" r:id="rId49" display="Video"/>
    <hyperlink ref="A26" r:id="rId50" display="Roll Stability Control (RSC)"/>
    <hyperlink ref="D26" r:id="rId51" display="Vide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4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U6" activeCellId="0" sqref="U6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3" min="2" style="0" width="9"/>
    <col collapsed="false" customWidth="true" hidden="false" outlineLevel="0" max="11" min="4" style="0" width="8.67"/>
    <col collapsed="false" customWidth="true" hidden="false" outlineLevel="0" max="12" min="12" style="0" width="5.43"/>
    <col collapsed="false" customWidth="true" hidden="false" outlineLevel="0" max="13" min="13" style="0" width="1.71"/>
    <col collapsed="false" customWidth="true" hidden="false" outlineLevel="0" max="14" min="14" style="0" width="5.43"/>
    <col collapsed="false" customWidth="true" hidden="false" outlineLevel="0" max="15" min="15" style="0" width="5.28"/>
    <col collapsed="false" customWidth="true" hidden="false" outlineLevel="0" max="16" min="16" style="0" width="3.42"/>
    <col collapsed="false" customWidth="true" hidden="false" outlineLevel="0" max="17" min="17" style="0" width="19.42"/>
    <col collapsed="false" customWidth="true" hidden="false" outlineLevel="0" max="18" min="18" style="0" width="5.43"/>
    <col collapsed="false" customWidth="true" hidden="false" outlineLevel="0" max="19" min="19" style="0" width="5.28"/>
    <col collapsed="false" customWidth="true" hidden="false" outlineLevel="0" max="20" min="20" style="0" width="3.42"/>
    <col collapsed="false" customWidth="true" hidden="false" outlineLevel="0" max="21" min="21" style="0" width="19.99"/>
    <col collapsed="false" customWidth="true" hidden="false" outlineLevel="0" max="22" min="22" style="0" width="5.43"/>
    <col collapsed="false" customWidth="true" hidden="false" outlineLevel="0" max="23" min="23" style="0" width="5.28"/>
    <col collapsed="false" customWidth="true" hidden="false" outlineLevel="0" max="24" min="24" style="0" width="3.42"/>
    <col collapsed="false" customWidth="true" hidden="false" outlineLevel="0" max="25" min="25" style="0" width="19.3"/>
    <col collapsed="false" customWidth="true" hidden="false" outlineLevel="0" max="26" min="26" style="0" width="5.43"/>
    <col collapsed="false" customWidth="true" hidden="false" outlineLevel="0" max="27" min="27" style="0" width="5.28"/>
    <col collapsed="false" customWidth="true" hidden="false" outlineLevel="0" max="28" min="28" style="0" width="3.42"/>
    <col collapsed="false" customWidth="true" hidden="false" outlineLevel="0" max="29" min="29" style="0" width="19.3"/>
    <col collapsed="false" customWidth="true" hidden="false" outlineLevel="0" max="30" min="30" style="0" width="5.43"/>
    <col collapsed="false" customWidth="true" hidden="false" outlineLevel="0" max="31" min="31" style="0" width="5.28"/>
    <col collapsed="false" customWidth="true" hidden="false" outlineLevel="0" max="32" min="32" style="0" width="3.42"/>
    <col collapsed="false" customWidth="true" hidden="false" outlineLevel="0" max="33" min="33" style="0" width="19.42"/>
    <col collapsed="false" customWidth="true" hidden="false" outlineLevel="0" max="1025" min="34" style="0" width="8.67"/>
  </cols>
  <sheetData>
    <row r="1" customFormat="false" ht="15" hidden="false" customHeight="false" outlineLevel="0" collapsed="false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customFormat="false" ht="15.75" hidden="false" customHeight="false" outlineLevel="0" collapsed="false">
      <c r="A2" s="38" t="s">
        <v>46</v>
      </c>
      <c r="B2" s="38"/>
      <c r="C2" s="38"/>
      <c r="Q2" s="39"/>
    </row>
    <row r="3" customFormat="false" ht="15.75" hidden="false" customHeight="false" outlineLevel="0" collapsed="false">
      <c r="A3" s="40"/>
      <c r="B3" s="41"/>
      <c r="C3" s="41"/>
      <c r="D3" s="41"/>
      <c r="E3" s="41"/>
      <c r="F3" s="41"/>
      <c r="G3" s="41"/>
      <c r="H3" s="41"/>
      <c r="I3" s="41"/>
      <c r="J3" s="41"/>
      <c r="K3" s="41" t="s">
        <v>47</v>
      </c>
      <c r="L3" s="42"/>
      <c r="N3" s="43" t="s">
        <v>48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customFormat="false" ht="15.75" hidden="false" customHeight="false" outlineLevel="0" collapsed="false">
      <c r="B4" s="44" t="s">
        <v>49</v>
      </c>
      <c r="C4" s="44"/>
      <c r="D4" s="44"/>
      <c r="E4" s="44"/>
      <c r="F4" s="45" t="s">
        <v>50</v>
      </c>
      <c r="G4" s="45" t="s">
        <v>51</v>
      </c>
      <c r="H4" s="45" t="s">
        <v>52</v>
      </c>
      <c r="I4" s="45" t="s">
        <v>53</v>
      </c>
      <c r="J4" s="45" t="s">
        <v>54</v>
      </c>
      <c r="K4" s="45" t="s">
        <v>55</v>
      </c>
      <c r="L4" s="46"/>
      <c r="N4" s="47" t="s">
        <v>56</v>
      </c>
      <c r="O4" s="47"/>
      <c r="P4" s="47"/>
      <c r="Q4" s="47"/>
      <c r="R4" s="48" t="s">
        <v>57</v>
      </c>
      <c r="S4" s="48"/>
      <c r="T4" s="48"/>
      <c r="U4" s="48"/>
      <c r="V4" s="49" t="s">
        <v>58</v>
      </c>
      <c r="W4" s="49"/>
      <c r="X4" s="49"/>
      <c r="Y4" s="49"/>
      <c r="Z4" s="50" t="s">
        <v>59</v>
      </c>
      <c r="AA4" s="50"/>
      <c r="AB4" s="50"/>
      <c r="AC4" s="50"/>
      <c r="AD4" s="51" t="s">
        <v>60</v>
      </c>
      <c r="AE4" s="51"/>
      <c r="AF4" s="51"/>
      <c r="AG4" s="51"/>
      <c r="AH4" s="52" t="s">
        <v>61</v>
      </c>
      <c r="AI4" s="52"/>
    </row>
    <row r="5" customFormat="false" ht="15.75" hidden="false" customHeight="false" outlineLevel="0" collapsed="false">
      <c r="A5" s="53" t="s">
        <v>62</v>
      </c>
      <c r="B5" s="54" t="s">
        <v>63</v>
      </c>
      <c r="C5" s="55" t="s">
        <v>64</v>
      </c>
      <c r="D5" s="55" t="s">
        <v>65</v>
      </c>
      <c r="E5" s="56" t="s">
        <v>65</v>
      </c>
      <c r="F5" s="57" t="s">
        <v>66</v>
      </c>
      <c r="G5" s="58" t="s">
        <v>66</v>
      </c>
      <c r="H5" s="59" t="s">
        <v>66</v>
      </c>
      <c r="I5" s="58" t="s">
        <v>66</v>
      </c>
      <c r="J5" s="60" t="s">
        <v>66</v>
      </c>
      <c r="K5" s="61" t="s">
        <v>66</v>
      </c>
      <c r="L5" s="46" t="s">
        <v>67</v>
      </c>
      <c r="N5" s="62" t="s">
        <v>67</v>
      </c>
      <c r="O5" s="63" t="s">
        <v>68</v>
      </c>
      <c r="P5" s="64" t="s">
        <v>69</v>
      </c>
      <c r="Q5" s="46"/>
      <c r="R5" s="62" t="s">
        <v>67</v>
      </c>
      <c r="S5" s="63" t="s">
        <v>68</v>
      </c>
      <c r="T5" s="64" t="s">
        <v>69</v>
      </c>
      <c r="U5" s="46"/>
      <c r="V5" s="62" t="s">
        <v>67</v>
      </c>
      <c r="W5" s="63" t="s">
        <v>68</v>
      </c>
      <c r="X5" s="64" t="s">
        <v>69</v>
      </c>
      <c r="Y5" s="46"/>
      <c r="Z5" s="62" t="s">
        <v>67</v>
      </c>
      <c r="AA5" s="63" t="s">
        <v>68</v>
      </c>
      <c r="AB5" s="64" t="s">
        <v>69</v>
      </c>
      <c r="AC5" s="46"/>
      <c r="AD5" s="62" t="s">
        <v>67</v>
      </c>
      <c r="AE5" s="63" t="s">
        <v>68</v>
      </c>
      <c r="AF5" s="64" t="s">
        <v>69</v>
      </c>
      <c r="AG5" s="65"/>
      <c r="AH5" s="66" t="s">
        <v>70</v>
      </c>
      <c r="AI5" s="66"/>
    </row>
    <row r="6" customFormat="false" ht="15" hidden="false" customHeight="false" outlineLevel="0" collapsed="false">
      <c r="A6" s="53" t="s">
        <v>71</v>
      </c>
      <c r="B6" s="45" t="str">
        <f aca="false">HEX2BIN(B5,8)</f>
        <v>00000111</v>
      </c>
      <c r="C6" s="45" t="str">
        <f aca="false">HEX2BIN(C5,8)</f>
        <v>10110111</v>
      </c>
      <c r="D6" s="45" t="str">
        <f aca="false">HEX2BIN(D5,8)</f>
        <v>00000001</v>
      </c>
      <c r="E6" s="45" t="str">
        <f aca="false">HEX2BIN(E5,8)</f>
        <v>00000001</v>
      </c>
      <c r="F6" s="45" t="str">
        <f aca="false">HEX2BIN(F5,8)</f>
        <v>00000000</v>
      </c>
      <c r="G6" s="45" t="str">
        <f aca="false">HEX2BIN(G5,8)</f>
        <v>00000000</v>
      </c>
      <c r="H6" s="45" t="str">
        <f aca="false">HEX2BIN(H5,8)</f>
        <v>00000000</v>
      </c>
      <c r="I6" s="45" t="str">
        <f aca="false">HEX2BIN(I5,8)</f>
        <v>00000000</v>
      </c>
      <c r="J6" s="45" t="str">
        <f aca="false">HEX2BIN(J5,8)</f>
        <v>00000000</v>
      </c>
      <c r="K6" s="67"/>
      <c r="L6" s="46"/>
      <c r="N6" s="68" t="str">
        <f aca="false">MID(F6,1,1)</f>
        <v>0</v>
      </c>
      <c r="O6" s="69" t="str">
        <f aca="false">N6</f>
        <v>0</v>
      </c>
      <c r="P6" s="53" t="s">
        <v>72</v>
      </c>
      <c r="Q6" s="70" t="s">
        <v>73</v>
      </c>
      <c r="R6" s="68" t="str">
        <f aca="false">MID(G6,1,1)</f>
        <v>0</v>
      </c>
      <c r="S6" s="69" t="str">
        <f aca="false">R6</f>
        <v>0</v>
      </c>
      <c r="T6" s="53" t="s">
        <v>72</v>
      </c>
      <c r="U6" s="71" t="s">
        <v>74</v>
      </c>
      <c r="V6" s="68" t="str">
        <f aca="false">MID(H6,1,1)</f>
        <v>0</v>
      </c>
      <c r="W6" s="69" t="str">
        <f aca="false">V6</f>
        <v>0</v>
      </c>
      <c r="X6" s="53" t="s">
        <v>72</v>
      </c>
      <c r="Y6" s="70" t="s">
        <v>73</v>
      </c>
      <c r="Z6" s="68" t="str">
        <f aca="false">MID(I6,1,1)</f>
        <v>0</v>
      </c>
      <c r="AA6" s="69" t="str">
        <f aca="false">Z6</f>
        <v>0</v>
      </c>
      <c r="AB6" s="53" t="s">
        <v>72</v>
      </c>
      <c r="AC6" s="70" t="s">
        <v>73</v>
      </c>
      <c r="AD6" s="68" t="str">
        <f aca="false">MID(J6,1,1)</f>
        <v>0</v>
      </c>
      <c r="AE6" s="69" t="str">
        <f aca="false">AD6</f>
        <v>0</v>
      </c>
      <c r="AF6" s="53" t="s">
        <v>72</v>
      </c>
      <c r="AG6" s="64" t="s">
        <v>73</v>
      </c>
      <c r="AH6" s="66"/>
      <c r="AI6" s="66"/>
    </row>
    <row r="7" customFormat="false" ht="15" hidden="false" customHeight="false" outlineLevel="0" collapsed="false">
      <c r="A7" s="53" t="s">
        <v>75</v>
      </c>
      <c r="B7" s="45" t="n">
        <f aca="false">HEX2DEC(B5)</f>
        <v>7</v>
      </c>
      <c r="C7" s="45" t="n">
        <f aca="false">HEX2DEC(C5)</f>
        <v>183</v>
      </c>
      <c r="D7" s="45" t="n">
        <f aca="false">HEX2DEC(D5)</f>
        <v>1</v>
      </c>
      <c r="E7" s="45" t="n">
        <f aca="false">HEX2DEC(E5)</f>
        <v>1</v>
      </c>
      <c r="F7" s="45" t="n">
        <f aca="false">HEX2DEC(F5)</f>
        <v>0</v>
      </c>
      <c r="G7" s="45" t="n">
        <f aca="false">HEX2DEC(G5)</f>
        <v>0</v>
      </c>
      <c r="H7" s="45" t="n">
        <f aca="false">HEX2DEC(H5)</f>
        <v>0</v>
      </c>
      <c r="I7" s="45" t="n">
        <f aca="false">HEX2DEC(I5)</f>
        <v>0</v>
      </c>
      <c r="J7" s="45" t="n">
        <f aca="false">HEX2DEC(J5)</f>
        <v>0</v>
      </c>
      <c r="K7" s="45" t="n">
        <f aca="false">SUM(B7:J7)</f>
        <v>192</v>
      </c>
      <c r="L7" s="46"/>
      <c r="N7" s="68" t="str">
        <f aca="false">MID(F6,2,1)</f>
        <v>0</v>
      </c>
      <c r="O7" s="69" t="str">
        <f aca="false">N7</f>
        <v>0</v>
      </c>
      <c r="P7" s="53" t="s">
        <v>76</v>
      </c>
      <c r="Q7" s="70" t="s">
        <v>73</v>
      </c>
      <c r="R7" s="68" t="str">
        <f aca="false">MID(G6,2,1)</f>
        <v>0</v>
      </c>
      <c r="S7" s="69" t="str">
        <f aca="false">R7</f>
        <v>0</v>
      </c>
      <c r="T7" s="53" t="s">
        <v>76</v>
      </c>
      <c r="U7" s="46" t="s">
        <v>73</v>
      </c>
      <c r="V7" s="68" t="str">
        <f aca="false">MID(H6,2,1)</f>
        <v>0</v>
      </c>
      <c r="W7" s="69" t="str">
        <f aca="false">V7</f>
        <v>0</v>
      </c>
      <c r="X7" s="53" t="s">
        <v>76</v>
      </c>
      <c r="Y7" s="70" t="s">
        <v>73</v>
      </c>
      <c r="Z7" s="68" t="str">
        <f aca="false">MID(I6,2,1)</f>
        <v>0</v>
      </c>
      <c r="AA7" s="69" t="str">
        <f aca="false">Z7</f>
        <v>0</v>
      </c>
      <c r="AB7" s="53" t="s">
        <v>76</v>
      </c>
      <c r="AC7" s="70" t="s">
        <v>73</v>
      </c>
      <c r="AD7" s="68" t="str">
        <f aca="false">MID(J6,2,1)</f>
        <v>0</v>
      </c>
      <c r="AE7" s="69" t="str">
        <f aca="false">AD7</f>
        <v>0</v>
      </c>
      <c r="AF7" s="53" t="s">
        <v>76</v>
      </c>
      <c r="AG7" s="72" t="s">
        <v>77</v>
      </c>
      <c r="AH7" s="66"/>
      <c r="AI7" s="66"/>
    </row>
    <row r="8" customFormat="false" ht="15" hidden="false" customHeight="false" outlineLevel="0" collapsed="false">
      <c r="A8" s="53"/>
      <c r="B8" s="65"/>
      <c r="C8" s="65"/>
      <c r="D8" s="65"/>
      <c r="E8" s="65"/>
      <c r="F8" s="65"/>
      <c r="G8" s="65"/>
      <c r="H8" s="65"/>
      <c r="I8" s="65"/>
      <c r="J8" s="65"/>
      <c r="K8" s="65"/>
      <c r="L8" s="46"/>
      <c r="N8" s="68" t="str">
        <f aca="false">MID(F6,3,1)</f>
        <v>0</v>
      </c>
      <c r="O8" s="69" t="str">
        <f aca="false">N8</f>
        <v>0</v>
      </c>
      <c r="P8" s="53" t="s">
        <v>78</v>
      </c>
      <c r="Q8" s="70" t="s">
        <v>73</v>
      </c>
      <c r="R8" s="68" t="str">
        <f aca="false">MID(G6,3,1)</f>
        <v>0</v>
      </c>
      <c r="S8" s="69" t="str">
        <f aca="false">R8</f>
        <v>0</v>
      </c>
      <c r="T8" s="53" t="s">
        <v>78</v>
      </c>
      <c r="U8" s="46" t="s">
        <v>73</v>
      </c>
      <c r="V8" s="68" t="str">
        <f aca="false">MID(H6,3,1)</f>
        <v>0</v>
      </c>
      <c r="W8" s="69" t="str">
        <f aca="false">V8</f>
        <v>0</v>
      </c>
      <c r="X8" s="53" t="s">
        <v>78</v>
      </c>
      <c r="Y8" s="70" t="s">
        <v>73</v>
      </c>
      <c r="Z8" s="68" t="str">
        <f aca="false">MID(I6,3,1)</f>
        <v>0</v>
      </c>
      <c r="AA8" s="69" t="str">
        <f aca="false">Z8</f>
        <v>0</v>
      </c>
      <c r="AB8" s="53" t="s">
        <v>78</v>
      </c>
      <c r="AC8" s="70" t="s">
        <v>73</v>
      </c>
      <c r="AD8" s="68" t="str">
        <f aca="false">MID(J6,3,1)</f>
        <v>0</v>
      </c>
      <c r="AE8" s="69" t="str">
        <f aca="false">AD8</f>
        <v>0</v>
      </c>
      <c r="AF8" s="53" t="s">
        <v>78</v>
      </c>
      <c r="AG8" s="64" t="s">
        <v>73</v>
      </c>
      <c r="AH8" s="66"/>
      <c r="AI8" s="66"/>
    </row>
    <row r="9" customFormat="false" ht="15.75" hidden="false" customHeight="false" outlineLevel="0" collapsed="false">
      <c r="A9" s="53"/>
      <c r="B9" s="65"/>
      <c r="C9" s="65"/>
      <c r="D9" s="65"/>
      <c r="E9" s="65"/>
      <c r="F9" s="65"/>
      <c r="G9" s="65"/>
      <c r="H9" s="65"/>
      <c r="I9" s="65"/>
      <c r="J9" s="65"/>
      <c r="K9" s="65"/>
      <c r="L9" s="46"/>
      <c r="N9" s="68" t="str">
        <f aca="false">MID(F6,4,1)</f>
        <v>0</v>
      </c>
      <c r="O9" s="69" t="str">
        <f aca="false">N9</f>
        <v>0</v>
      </c>
      <c r="P9" s="53" t="s">
        <v>79</v>
      </c>
      <c r="Q9" s="70" t="s">
        <v>73</v>
      </c>
      <c r="R9" s="68" t="str">
        <f aca="false">MID(G6,4,1)</f>
        <v>0</v>
      </c>
      <c r="S9" s="69" t="str">
        <f aca="false">R9</f>
        <v>0</v>
      </c>
      <c r="T9" s="53" t="s">
        <v>79</v>
      </c>
      <c r="U9" s="46" t="s">
        <v>73</v>
      </c>
      <c r="V9" s="68" t="str">
        <f aca="false">MID(H6,4,1)</f>
        <v>0</v>
      </c>
      <c r="W9" s="69" t="str">
        <f aca="false">V9</f>
        <v>0</v>
      </c>
      <c r="X9" s="53" t="s">
        <v>79</v>
      </c>
      <c r="Y9" s="70" t="s">
        <v>73</v>
      </c>
      <c r="Z9" s="68" t="str">
        <f aca="false">MID(I6,4,1)</f>
        <v>0</v>
      </c>
      <c r="AA9" s="69" t="str">
        <f aca="false">Z9</f>
        <v>0</v>
      </c>
      <c r="AB9" s="53" t="s">
        <v>79</v>
      </c>
      <c r="AC9" s="70" t="s">
        <v>73</v>
      </c>
      <c r="AD9" s="68" t="str">
        <f aca="false">MID(J6,4,1)</f>
        <v>0</v>
      </c>
      <c r="AE9" s="69" t="str">
        <f aca="false">AD9</f>
        <v>0</v>
      </c>
      <c r="AF9" s="53" t="s">
        <v>79</v>
      </c>
      <c r="AG9" s="64" t="s">
        <v>73</v>
      </c>
      <c r="AH9" s="66"/>
      <c r="AI9" s="66"/>
    </row>
    <row r="10" customFormat="false" ht="15.75" hidden="false" customHeight="false" outlineLevel="0" collapsed="false">
      <c r="A10" s="53" t="s">
        <v>62</v>
      </c>
      <c r="B10" s="73" t="str">
        <f aca="false">B5</f>
        <v>07</v>
      </c>
      <c r="C10" s="74" t="str">
        <f aca="false">C5</f>
        <v>B7</v>
      </c>
      <c r="D10" s="74" t="str">
        <f aca="false">D5</f>
        <v>01</v>
      </c>
      <c r="E10" s="75" t="str">
        <f aca="false">E5</f>
        <v>01</v>
      </c>
      <c r="F10" s="76" t="str">
        <f aca="false">BIN2HEX(F11,2)</f>
        <v>00</v>
      </c>
      <c r="G10" s="77" t="str">
        <f aca="false">BIN2HEX(G11,2)</f>
        <v>00</v>
      </c>
      <c r="H10" s="78" t="str">
        <f aca="false">BIN2HEX(H11,2)</f>
        <v>00</v>
      </c>
      <c r="I10" s="79" t="str">
        <f aca="false">BIN2HEX(I11,2)</f>
        <v>00</v>
      </c>
      <c r="J10" s="80" t="str">
        <f aca="false">BIN2HEX(J11,2)</f>
        <v>00</v>
      </c>
      <c r="K10" s="81" t="str">
        <f aca="false">IF(LEN(K11)&gt;2,MID(K11,2,2),K11)</f>
        <v>C0</v>
      </c>
      <c r="L10" s="46" t="s">
        <v>68</v>
      </c>
      <c r="N10" s="68" t="str">
        <f aca="false">MID(F6,5,1)</f>
        <v>0</v>
      </c>
      <c r="O10" s="69" t="str">
        <f aca="false">N10</f>
        <v>0</v>
      </c>
      <c r="P10" s="53" t="s">
        <v>80</v>
      </c>
      <c r="Q10" s="70" t="s">
        <v>73</v>
      </c>
      <c r="R10" s="68" t="str">
        <f aca="false">MID(G6,5,1)</f>
        <v>0</v>
      </c>
      <c r="S10" s="69" t="str">
        <f aca="false">R10</f>
        <v>0</v>
      </c>
      <c r="T10" s="53" t="s">
        <v>80</v>
      </c>
      <c r="U10" s="71" t="s">
        <v>81</v>
      </c>
      <c r="V10" s="68" t="str">
        <f aca="false">MID(H6,5,1)</f>
        <v>0</v>
      </c>
      <c r="W10" s="69" t="str">
        <f aca="false">V10</f>
        <v>0</v>
      </c>
      <c r="X10" s="53" t="s">
        <v>80</v>
      </c>
      <c r="Y10" s="70" t="s">
        <v>73</v>
      </c>
      <c r="Z10" s="68" t="str">
        <f aca="false">MID(I6,5,1)</f>
        <v>0</v>
      </c>
      <c r="AA10" s="69" t="str">
        <f aca="false">Z10</f>
        <v>0</v>
      </c>
      <c r="AB10" s="53" t="s">
        <v>80</v>
      </c>
      <c r="AC10" s="70" t="s">
        <v>73</v>
      </c>
      <c r="AD10" s="68" t="str">
        <f aca="false">MID(J6,5,1)</f>
        <v>0</v>
      </c>
      <c r="AE10" s="69" t="str">
        <f aca="false">AD10</f>
        <v>0</v>
      </c>
      <c r="AF10" s="53" t="s">
        <v>80</v>
      </c>
      <c r="AG10" s="72" t="s">
        <v>82</v>
      </c>
      <c r="AH10" s="66"/>
      <c r="AI10" s="66"/>
    </row>
    <row r="11" customFormat="false" ht="15" hidden="false" customHeight="false" outlineLevel="0" collapsed="false">
      <c r="A11" s="53" t="s">
        <v>71</v>
      </c>
      <c r="B11" s="45" t="str">
        <f aca="false">HEX2BIN(B10,8)</f>
        <v>00000111</v>
      </c>
      <c r="C11" s="45" t="str">
        <f aca="false">HEX2BIN(C10,8)</f>
        <v>10110111</v>
      </c>
      <c r="D11" s="45" t="str">
        <f aca="false">HEX2BIN(D10,8)</f>
        <v>00000001</v>
      </c>
      <c r="E11" s="45" t="str">
        <f aca="false">HEX2BIN(E10,8)</f>
        <v>00000001</v>
      </c>
      <c r="F11" s="82" t="str">
        <f aca="false">O6&amp;O7&amp;O8&amp;O9&amp;O10&amp;O11&amp;O12&amp;O13</f>
        <v>00000000</v>
      </c>
      <c r="G11" s="45" t="str">
        <f aca="false">S6&amp;S7&amp;S8&amp;S9&amp;S10&amp;S11&amp;S12&amp;S13</f>
        <v>00000000</v>
      </c>
      <c r="H11" s="82" t="str">
        <f aca="false">W6&amp;W7&amp;W8&amp;W9&amp;W10&amp;W11&amp;W12&amp;W13</f>
        <v>00000000</v>
      </c>
      <c r="I11" s="82" t="str">
        <f aca="false">AA6&amp;AA7&amp;AA8&amp;AA9&amp;AA10&amp;AA11&amp;AA12&amp;AA13</f>
        <v>00000000</v>
      </c>
      <c r="J11" s="45" t="str">
        <f aca="false">AE6&amp;AE7&amp;AE8&amp;AE9&amp;AE10&amp;AE11&amp;AE12&amp;AE13</f>
        <v>00000000</v>
      </c>
      <c r="K11" s="45" t="str">
        <f aca="false">DEC2HEX(K12)</f>
        <v>C0</v>
      </c>
      <c r="L11" s="46"/>
      <c r="N11" s="68" t="str">
        <f aca="false">MID(F6,6,1)</f>
        <v>0</v>
      </c>
      <c r="O11" s="69" t="str">
        <f aca="false">N11</f>
        <v>0</v>
      </c>
      <c r="P11" s="53" t="s">
        <v>83</v>
      </c>
      <c r="Q11" s="70" t="s">
        <v>73</v>
      </c>
      <c r="R11" s="68" t="str">
        <f aca="false">MID(G6,6,1)</f>
        <v>0</v>
      </c>
      <c r="S11" s="69" t="str">
        <f aca="false">R11</f>
        <v>0</v>
      </c>
      <c r="T11" s="53" t="s">
        <v>83</v>
      </c>
      <c r="U11" s="46" t="s">
        <v>73</v>
      </c>
      <c r="V11" s="68" t="str">
        <f aca="false">MID(H6,6,1)</f>
        <v>0</v>
      </c>
      <c r="W11" s="69" t="str">
        <f aca="false">V11</f>
        <v>0</v>
      </c>
      <c r="X11" s="53" t="s">
        <v>83</v>
      </c>
      <c r="Y11" s="70" t="s">
        <v>73</v>
      </c>
      <c r="Z11" s="68" t="str">
        <f aca="false">MID(I6,6,1)</f>
        <v>0</v>
      </c>
      <c r="AA11" s="69" t="str">
        <f aca="false">Z11</f>
        <v>0</v>
      </c>
      <c r="AB11" s="53" t="s">
        <v>83</v>
      </c>
      <c r="AC11" s="70" t="s">
        <v>73</v>
      </c>
      <c r="AD11" s="68" t="str">
        <f aca="false">MID(J6,6,1)</f>
        <v>0</v>
      </c>
      <c r="AE11" s="69" t="str">
        <f aca="false">AD11</f>
        <v>0</v>
      </c>
      <c r="AF11" s="53" t="s">
        <v>83</v>
      </c>
      <c r="AG11" s="64" t="s">
        <v>73</v>
      </c>
      <c r="AH11" s="66"/>
      <c r="AI11" s="66"/>
    </row>
    <row r="12" customFormat="false" ht="15" hidden="false" customHeight="false" outlineLevel="0" collapsed="false">
      <c r="A12" s="53" t="s">
        <v>75</v>
      </c>
      <c r="B12" s="45" t="n">
        <f aca="false">HEX2DEC(B10)</f>
        <v>7</v>
      </c>
      <c r="C12" s="45" t="n">
        <f aca="false">HEX2DEC(C10)</f>
        <v>183</v>
      </c>
      <c r="D12" s="45" t="n">
        <f aca="false">HEX2DEC(D10)</f>
        <v>1</v>
      </c>
      <c r="E12" s="45" t="n">
        <f aca="false">HEX2DEC(E10)</f>
        <v>1</v>
      </c>
      <c r="F12" s="45" t="n">
        <f aca="false">HEX2DEC(F10)</f>
        <v>0</v>
      </c>
      <c r="G12" s="45" t="n">
        <f aca="false">HEX2DEC(G10)</f>
        <v>0</v>
      </c>
      <c r="H12" s="45" t="n">
        <f aca="false">HEX2DEC(H10)</f>
        <v>0</v>
      </c>
      <c r="I12" s="45" t="n">
        <f aca="false">HEX2DEC(I10)</f>
        <v>0</v>
      </c>
      <c r="J12" s="45" t="n">
        <f aca="false">HEX2DEC(J10)</f>
        <v>0</v>
      </c>
      <c r="K12" s="45" t="n">
        <f aca="false">SUM(B12:J12)</f>
        <v>192</v>
      </c>
      <c r="L12" s="46"/>
      <c r="N12" s="68" t="str">
        <f aca="false">MID(F6,7,1)</f>
        <v>0</v>
      </c>
      <c r="O12" s="69" t="str">
        <f aca="false">N12</f>
        <v>0</v>
      </c>
      <c r="P12" s="53" t="s">
        <v>84</v>
      </c>
      <c r="Q12" s="70" t="s">
        <v>73</v>
      </c>
      <c r="R12" s="68" t="str">
        <f aca="false">MID(G6,7,1)</f>
        <v>0</v>
      </c>
      <c r="S12" s="69" t="str">
        <f aca="false">R12</f>
        <v>0</v>
      </c>
      <c r="T12" s="53" t="s">
        <v>84</v>
      </c>
      <c r="U12" s="71" t="s">
        <v>85</v>
      </c>
      <c r="V12" s="68" t="str">
        <f aca="false">MID(H6,7,1)</f>
        <v>0</v>
      </c>
      <c r="W12" s="69" t="str">
        <f aca="false">V12</f>
        <v>0</v>
      </c>
      <c r="X12" s="53" t="s">
        <v>84</v>
      </c>
      <c r="Y12" s="70" t="s">
        <v>73</v>
      </c>
      <c r="Z12" s="68" t="str">
        <f aca="false">MID(I6,7,1)</f>
        <v>0</v>
      </c>
      <c r="AA12" s="69" t="str">
        <f aca="false">Z12</f>
        <v>0</v>
      </c>
      <c r="AB12" s="53" t="s">
        <v>84</v>
      </c>
      <c r="AC12" s="70" t="s">
        <v>73</v>
      </c>
      <c r="AD12" s="68" t="str">
        <f aca="false">MID(J6,7,1)</f>
        <v>0</v>
      </c>
      <c r="AE12" s="69" t="str">
        <f aca="false">AD12</f>
        <v>0</v>
      </c>
      <c r="AF12" s="53" t="s">
        <v>84</v>
      </c>
      <c r="AG12" s="64" t="s">
        <v>73</v>
      </c>
      <c r="AH12" s="66"/>
      <c r="AI12" s="66"/>
    </row>
    <row r="13" customFormat="false" ht="15.75" hidden="false" customHeight="false" outlineLevel="0" collapsed="false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N13" s="86" t="str">
        <f aca="false">MID(F6,8,1)</f>
        <v>0</v>
      </c>
      <c r="O13" s="69" t="str">
        <f aca="false">N13</f>
        <v>0</v>
      </c>
      <c r="P13" s="83" t="s">
        <v>86</v>
      </c>
      <c r="Q13" s="34" t="s">
        <v>73</v>
      </c>
      <c r="R13" s="86" t="str">
        <f aca="false">MID(G6,8,1)</f>
        <v>0</v>
      </c>
      <c r="S13" s="69" t="str">
        <f aca="false">R13</f>
        <v>0</v>
      </c>
      <c r="T13" s="83" t="s">
        <v>86</v>
      </c>
      <c r="U13" s="85" t="s">
        <v>73</v>
      </c>
      <c r="V13" s="86" t="str">
        <f aca="false">MID(H6,8,1)</f>
        <v>0</v>
      </c>
      <c r="W13" s="69" t="str">
        <f aca="false">V13</f>
        <v>0</v>
      </c>
      <c r="X13" s="83" t="s">
        <v>86</v>
      </c>
      <c r="Y13" s="34" t="s">
        <v>73</v>
      </c>
      <c r="Z13" s="86" t="str">
        <f aca="false">MID(I6,8,1)</f>
        <v>0</v>
      </c>
      <c r="AA13" s="69" t="str">
        <f aca="false">Z13</f>
        <v>0</v>
      </c>
      <c r="AB13" s="83" t="s">
        <v>86</v>
      </c>
      <c r="AC13" s="34" t="s">
        <v>73</v>
      </c>
      <c r="AD13" s="86" t="str">
        <f aca="false">MID(J6,8,1)</f>
        <v>0</v>
      </c>
      <c r="AE13" s="69" t="str">
        <f aca="false">AD13</f>
        <v>0</v>
      </c>
      <c r="AF13" s="83" t="s">
        <v>86</v>
      </c>
      <c r="AG13" s="30" t="s">
        <v>73</v>
      </c>
      <c r="AH13" s="66"/>
      <c r="AI13" s="66"/>
    </row>
    <row r="14" customFormat="false" ht="15.7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 t="s">
        <v>47</v>
      </c>
      <c r="L14" s="42"/>
      <c r="N14" s="43" t="s">
        <v>87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customFormat="false" ht="15.75" hidden="false" customHeight="false" outlineLevel="0" collapsed="false">
      <c r="B15" s="44" t="s">
        <v>88</v>
      </c>
      <c r="C15" s="44"/>
      <c r="D15" s="44"/>
      <c r="E15" s="44"/>
      <c r="F15" s="45" t="s">
        <v>50</v>
      </c>
      <c r="G15" s="45" t="s">
        <v>51</v>
      </c>
      <c r="H15" s="45" t="s">
        <v>52</v>
      </c>
      <c r="I15" s="45" t="s">
        <v>53</v>
      </c>
      <c r="J15" s="45" t="s">
        <v>54</v>
      </c>
      <c r="K15" s="45" t="s">
        <v>55</v>
      </c>
      <c r="L15" s="46"/>
      <c r="N15" s="47" t="s">
        <v>56</v>
      </c>
      <c r="O15" s="47"/>
      <c r="P15" s="47"/>
      <c r="Q15" s="47"/>
      <c r="R15" s="48" t="s">
        <v>57</v>
      </c>
      <c r="S15" s="48"/>
      <c r="T15" s="48"/>
      <c r="U15" s="48"/>
      <c r="V15" s="49" t="s">
        <v>58</v>
      </c>
      <c r="W15" s="49"/>
      <c r="X15" s="49"/>
      <c r="Y15" s="49"/>
      <c r="Z15" s="50" t="s">
        <v>59</v>
      </c>
      <c r="AA15" s="50"/>
      <c r="AB15" s="50"/>
      <c r="AC15" s="50"/>
      <c r="AD15" s="51" t="s">
        <v>60</v>
      </c>
      <c r="AE15" s="51"/>
      <c r="AF15" s="51"/>
      <c r="AG15" s="51"/>
      <c r="AH15" s="52" t="s">
        <v>61</v>
      </c>
      <c r="AI15" s="52"/>
    </row>
    <row r="16" customFormat="false" ht="15.75" hidden="false" customHeight="false" outlineLevel="0" collapsed="false">
      <c r="A16" s="53" t="s">
        <v>62</v>
      </c>
      <c r="B16" s="54" t="s">
        <v>63</v>
      </c>
      <c r="C16" s="55" t="s">
        <v>64</v>
      </c>
      <c r="D16" s="55" t="s">
        <v>65</v>
      </c>
      <c r="E16" s="56" t="s">
        <v>89</v>
      </c>
      <c r="F16" s="59" t="s">
        <v>66</v>
      </c>
      <c r="G16" s="58" t="s">
        <v>66</v>
      </c>
      <c r="H16" s="58" t="s">
        <v>66</v>
      </c>
      <c r="I16" s="60" t="s">
        <v>66</v>
      </c>
      <c r="J16" s="60" t="s">
        <v>66</v>
      </c>
      <c r="K16" s="61" t="s">
        <v>66</v>
      </c>
      <c r="L16" s="46" t="s">
        <v>67</v>
      </c>
      <c r="N16" s="62" t="s">
        <v>67</v>
      </c>
      <c r="O16" s="63" t="s">
        <v>68</v>
      </c>
      <c r="P16" s="64" t="s">
        <v>69</v>
      </c>
      <c r="Q16" s="46"/>
      <c r="R16" s="62" t="s">
        <v>67</v>
      </c>
      <c r="S16" s="63" t="s">
        <v>68</v>
      </c>
      <c r="T16" s="64" t="s">
        <v>69</v>
      </c>
      <c r="U16" s="46"/>
      <c r="V16" s="62" t="s">
        <v>67</v>
      </c>
      <c r="W16" s="63" t="s">
        <v>68</v>
      </c>
      <c r="X16" s="64" t="s">
        <v>69</v>
      </c>
      <c r="Y16" s="46"/>
      <c r="Z16" s="62" t="s">
        <v>67</v>
      </c>
      <c r="AA16" s="63" t="s">
        <v>68</v>
      </c>
      <c r="AB16" s="64" t="s">
        <v>69</v>
      </c>
      <c r="AC16" s="46"/>
      <c r="AD16" s="62" t="s">
        <v>67</v>
      </c>
      <c r="AE16" s="63" t="s">
        <v>68</v>
      </c>
      <c r="AF16" s="64" t="s">
        <v>69</v>
      </c>
      <c r="AG16" s="65"/>
      <c r="AH16" s="66" t="s">
        <v>70</v>
      </c>
      <c r="AI16" s="66"/>
    </row>
    <row r="17" customFormat="false" ht="15" hidden="false" customHeight="false" outlineLevel="0" collapsed="false">
      <c r="A17" s="53" t="s">
        <v>71</v>
      </c>
      <c r="B17" s="45" t="str">
        <f aca="false">HEX2BIN(B16,8)</f>
        <v>00000111</v>
      </c>
      <c r="C17" s="45" t="str">
        <f aca="false">HEX2BIN(C16,8)</f>
        <v>10110111</v>
      </c>
      <c r="D17" s="45" t="str">
        <f aca="false">HEX2BIN(D16,8)</f>
        <v>00000001</v>
      </c>
      <c r="E17" s="45" t="str">
        <f aca="false">HEX2BIN(E16,8)</f>
        <v>00000010</v>
      </c>
      <c r="F17" s="45" t="str">
        <f aca="false">HEX2BIN(F16,8)</f>
        <v>00000000</v>
      </c>
      <c r="G17" s="45" t="str">
        <f aca="false">HEX2BIN(G16,8)</f>
        <v>00000000</v>
      </c>
      <c r="H17" s="45" t="str">
        <f aca="false">HEX2BIN(H16,8)</f>
        <v>00000000</v>
      </c>
      <c r="I17" s="45" t="str">
        <f aca="false">HEX2BIN(I16,8)</f>
        <v>00000000</v>
      </c>
      <c r="J17" s="45" t="str">
        <f aca="false">HEX2BIN(J16,8)</f>
        <v>00000000</v>
      </c>
      <c r="K17" s="65"/>
      <c r="L17" s="46"/>
      <c r="N17" s="68" t="str">
        <f aca="false">MID(F17,1,1)</f>
        <v>0</v>
      </c>
      <c r="O17" s="69" t="str">
        <f aca="false">N17</f>
        <v>0</v>
      </c>
      <c r="P17" s="53" t="s">
        <v>72</v>
      </c>
      <c r="Q17" s="70" t="s">
        <v>73</v>
      </c>
      <c r="R17" s="68" t="str">
        <f aca="false">MID(G17,1,1)</f>
        <v>0</v>
      </c>
      <c r="S17" s="69" t="str">
        <f aca="false">R17</f>
        <v>0</v>
      </c>
      <c r="T17" s="53" t="s">
        <v>72</v>
      </c>
      <c r="U17" s="70" t="s">
        <v>73</v>
      </c>
      <c r="V17" s="68" t="str">
        <f aca="false">MID(H17,1,1)</f>
        <v>0</v>
      </c>
      <c r="W17" s="69" t="str">
        <f aca="false">V17</f>
        <v>0</v>
      </c>
      <c r="X17" s="53" t="s">
        <v>72</v>
      </c>
      <c r="Y17" s="70" t="s">
        <v>73</v>
      </c>
      <c r="Z17" s="68" t="str">
        <f aca="false">MID(I17,1,1)</f>
        <v>0</v>
      </c>
      <c r="AA17" s="69" t="str">
        <f aca="false">Z17</f>
        <v>0</v>
      </c>
      <c r="AB17" s="53" t="s">
        <v>72</v>
      </c>
      <c r="AC17" s="70" t="s">
        <v>73</v>
      </c>
      <c r="AD17" s="68" t="str">
        <f aca="false">MID(J17,1,1)</f>
        <v>0</v>
      </c>
      <c r="AE17" s="69" t="str">
        <f aca="false">AD17</f>
        <v>0</v>
      </c>
      <c r="AF17" s="53" t="s">
        <v>72</v>
      </c>
      <c r="AG17" s="70" t="s">
        <v>73</v>
      </c>
      <c r="AH17" s="66"/>
      <c r="AI17" s="66"/>
    </row>
    <row r="18" customFormat="false" ht="15" hidden="false" customHeight="false" outlineLevel="0" collapsed="false">
      <c r="A18" s="53" t="s">
        <v>75</v>
      </c>
      <c r="B18" s="45" t="n">
        <f aca="false">HEX2DEC(B16)</f>
        <v>7</v>
      </c>
      <c r="C18" s="45" t="n">
        <f aca="false">HEX2DEC(C16)</f>
        <v>183</v>
      </c>
      <c r="D18" s="45" t="n">
        <f aca="false">HEX2DEC(D16)</f>
        <v>1</v>
      </c>
      <c r="E18" s="45" t="n">
        <f aca="false">HEX2DEC(E16)</f>
        <v>2</v>
      </c>
      <c r="F18" s="45" t="n">
        <f aca="false">HEX2DEC(F16)</f>
        <v>0</v>
      </c>
      <c r="G18" s="45" t="n">
        <f aca="false">HEX2DEC(G16)</f>
        <v>0</v>
      </c>
      <c r="H18" s="45" t="n">
        <f aca="false">HEX2DEC(H16)</f>
        <v>0</v>
      </c>
      <c r="I18" s="45" t="n">
        <f aca="false">HEX2DEC(I16)</f>
        <v>0</v>
      </c>
      <c r="J18" s="45" t="n">
        <f aca="false">HEX2DEC(J16)</f>
        <v>0</v>
      </c>
      <c r="K18" s="45" t="n">
        <f aca="false">SUM(B18:J18)</f>
        <v>193</v>
      </c>
      <c r="L18" s="46"/>
      <c r="N18" s="68" t="str">
        <f aca="false">MID(F17,2,1)</f>
        <v>0</v>
      </c>
      <c r="O18" s="69" t="str">
        <f aca="false">N18</f>
        <v>0</v>
      </c>
      <c r="P18" s="53" t="s">
        <v>76</v>
      </c>
      <c r="Q18" s="87" t="s">
        <v>90</v>
      </c>
      <c r="R18" s="68" t="str">
        <f aca="false">MID(G17,2,1)</f>
        <v>0</v>
      </c>
      <c r="S18" s="69" t="str">
        <f aca="false">R18</f>
        <v>0</v>
      </c>
      <c r="T18" s="53" t="s">
        <v>76</v>
      </c>
      <c r="U18" s="70" t="s">
        <v>73</v>
      </c>
      <c r="V18" s="68" t="str">
        <f aca="false">MID(H17,2,1)</f>
        <v>0</v>
      </c>
      <c r="W18" s="69" t="str">
        <f aca="false">V18</f>
        <v>0</v>
      </c>
      <c r="X18" s="53" t="s">
        <v>76</v>
      </c>
      <c r="Y18" s="70" t="s">
        <v>73</v>
      </c>
      <c r="Z18" s="68" t="str">
        <f aca="false">MID(I17,2,1)</f>
        <v>0</v>
      </c>
      <c r="AA18" s="69" t="str">
        <f aca="false">Z18</f>
        <v>0</v>
      </c>
      <c r="AB18" s="53" t="s">
        <v>76</v>
      </c>
      <c r="AC18" s="70" t="s">
        <v>73</v>
      </c>
      <c r="AD18" s="68" t="str">
        <f aca="false">MID(J17,2,1)</f>
        <v>0</v>
      </c>
      <c r="AE18" s="69" t="str">
        <f aca="false">AD18</f>
        <v>0</v>
      </c>
      <c r="AF18" s="53" t="s">
        <v>76</v>
      </c>
      <c r="AG18" s="70" t="s">
        <v>73</v>
      </c>
      <c r="AH18" s="66"/>
      <c r="AI18" s="66"/>
    </row>
    <row r="19" customFormat="false" ht="15" hidden="false" customHeight="false" outlineLevel="0" collapsed="false">
      <c r="A19" s="53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46"/>
      <c r="N19" s="68" t="str">
        <f aca="false">MID(F17,3,1)</f>
        <v>0</v>
      </c>
      <c r="O19" s="69" t="str">
        <f aca="false">N19</f>
        <v>0</v>
      </c>
      <c r="P19" s="53" t="s">
        <v>78</v>
      </c>
      <c r="Q19" s="87" t="s">
        <v>91</v>
      </c>
      <c r="R19" s="68" t="str">
        <f aca="false">MID(G17,3,1)</f>
        <v>0</v>
      </c>
      <c r="S19" s="69" t="str">
        <f aca="false">R19</f>
        <v>0</v>
      </c>
      <c r="T19" s="53" t="s">
        <v>78</v>
      </c>
      <c r="U19" s="70" t="s">
        <v>73</v>
      </c>
      <c r="V19" s="68" t="str">
        <f aca="false">MID(H17,3,1)</f>
        <v>0</v>
      </c>
      <c r="W19" s="69" t="str">
        <f aca="false">V19</f>
        <v>0</v>
      </c>
      <c r="X19" s="53" t="s">
        <v>78</v>
      </c>
      <c r="Y19" s="70" t="s">
        <v>73</v>
      </c>
      <c r="Z19" s="68" t="str">
        <f aca="false">MID(I17,3,1)</f>
        <v>0</v>
      </c>
      <c r="AA19" s="69" t="str">
        <f aca="false">Z19</f>
        <v>0</v>
      </c>
      <c r="AB19" s="53" t="s">
        <v>78</v>
      </c>
      <c r="AC19" s="70" t="s">
        <v>73</v>
      </c>
      <c r="AD19" s="68" t="str">
        <f aca="false">MID(J17,3,1)</f>
        <v>0</v>
      </c>
      <c r="AE19" s="69" t="str">
        <f aca="false">AD19</f>
        <v>0</v>
      </c>
      <c r="AF19" s="53" t="s">
        <v>78</v>
      </c>
      <c r="AG19" s="87" t="s">
        <v>92</v>
      </c>
      <c r="AH19" s="66"/>
      <c r="AI19" s="66"/>
    </row>
    <row r="20" customFormat="false" ht="15.75" hidden="false" customHeight="false" outlineLevel="0" collapsed="false">
      <c r="A20" s="5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46"/>
      <c r="N20" s="68" t="str">
        <f aca="false">MID(F17,4,1)</f>
        <v>0</v>
      </c>
      <c r="O20" s="69" t="str">
        <f aca="false">N20</f>
        <v>0</v>
      </c>
      <c r="P20" s="53" t="s">
        <v>79</v>
      </c>
      <c r="Q20" s="70" t="s">
        <v>73</v>
      </c>
      <c r="R20" s="68" t="str">
        <f aca="false">MID(G17,4,1)</f>
        <v>0</v>
      </c>
      <c r="S20" s="69" t="str">
        <f aca="false">R20</f>
        <v>0</v>
      </c>
      <c r="T20" s="53" t="s">
        <v>79</v>
      </c>
      <c r="U20" s="70" t="s">
        <v>73</v>
      </c>
      <c r="V20" s="68" t="str">
        <f aca="false">MID(H17,4,1)</f>
        <v>0</v>
      </c>
      <c r="W20" s="69" t="str">
        <f aca="false">V20</f>
        <v>0</v>
      </c>
      <c r="X20" s="53" t="s">
        <v>79</v>
      </c>
      <c r="Y20" s="70" t="s">
        <v>73</v>
      </c>
      <c r="Z20" s="68" t="str">
        <f aca="false">MID(I17,4,1)</f>
        <v>0</v>
      </c>
      <c r="AA20" s="69" t="str">
        <f aca="false">Z20</f>
        <v>0</v>
      </c>
      <c r="AB20" s="53" t="s">
        <v>79</v>
      </c>
      <c r="AC20" s="70" t="s">
        <v>73</v>
      </c>
      <c r="AD20" s="68" t="str">
        <f aca="false">MID(J17,4,1)</f>
        <v>0</v>
      </c>
      <c r="AE20" s="69" t="str">
        <f aca="false">AD20</f>
        <v>0</v>
      </c>
      <c r="AF20" s="53" t="s">
        <v>79</v>
      </c>
      <c r="AG20" s="70" t="s">
        <v>73</v>
      </c>
      <c r="AH20" s="66"/>
      <c r="AI20" s="66"/>
    </row>
    <row r="21" customFormat="false" ht="15.75" hidden="false" customHeight="false" outlineLevel="0" collapsed="false">
      <c r="A21" s="53" t="s">
        <v>62</v>
      </c>
      <c r="B21" s="73" t="str">
        <f aca="false">B16</f>
        <v>07</v>
      </c>
      <c r="C21" s="74" t="str">
        <f aca="false">C16</f>
        <v>B7</v>
      </c>
      <c r="D21" s="74" t="str">
        <f aca="false">D16</f>
        <v>01</v>
      </c>
      <c r="E21" s="75" t="str">
        <f aca="false">E16</f>
        <v>02</v>
      </c>
      <c r="F21" s="76" t="str">
        <f aca="false">BIN2HEX(F22,2)</f>
        <v>00</v>
      </c>
      <c r="G21" s="77" t="str">
        <f aca="false">BIN2HEX(G22,2)</f>
        <v>00</v>
      </c>
      <c r="H21" s="78" t="str">
        <f aca="false">BIN2HEX(H22,2)</f>
        <v>00</v>
      </c>
      <c r="I21" s="79" t="str">
        <f aca="false">BIN2HEX(I22,2)</f>
        <v>00</v>
      </c>
      <c r="J21" s="80" t="str">
        <f aca="false">BIN2HEX(J22,2)</f>
        <v>00</v>
      </c>
      <c r="K21" s="81" t="str">
        <f aca="false">IF(LEN(K22)&gt;2,MID(K22,2,2),K22)</f>
        <v>C1</v>
      </c>
      <c r="L21" s="46" t="s">
        <v>68</v>
      </c>
      <c r="N21" s="68" t="str">
        <f aca="false">MID(F17,5,1)</f>
        <v>0</v>
      </c>
      <c r="O21" s="69" t="str">
        <f aca="false">N21</f>
        <v>0</v>
      </c>
      <c r="P21" s="53" t="s">
        <v>80</v>
      </c>
      <c r="Q21" s="70" t="s">
        <v>73</v>
      </c>
      <c r="R21" s="68" t="str">
        <f aca="false">MID(G17,5,1)</f>
        <v>0</v>
      </c>
      <c r="S21" s="69" t="str">
        <f aca="false">R21</f>
        <v>0</v>
      </c>
      <c r="T21" s="53" t="s">
        <v>80</v>
      </c>
      <c r="U21" s="70" t="s">
        <v>73</v>
      </c>
      <c r="V21" s="68" t="str">
        <f aca="false">MID(H17,5,1)</f>
        <v>0</v>
      </c>
      <c r="W21" s="69" t="str">
        <f aca="false">V21</f>
        <v>0</v>
      </c>
      <c r="X21" s="53" t="s">
        <v>80</v>
      </c>
      <c r="Y21" s="70" t="s">
        <v>73</v>
      </c>
      <c r="Z21" s="68" t="str">
        <f aca="false">MID(I17,5,1)</f>
        <v>0</v>
      </c>
      <c r="AA21" s="69" t="str">
        <f aca="false">Z21</f>
        <v>0</v>
      </c>
      <c r="AB21" s="53" t="s">
        <v>80</v>
      </c>
      <c r="AC21" s="70" t="s">
        <v>73</v>
      </c>
      <c r="AD21" s="68" t="str">
        <f aca="false">MID(J17,5,1)</f>
        <v>0</v>
      </c>
      <c r="AE21" s="69" t="str">
        <f aca="false">AD21</f>
        <v>0</v>
      </c>
      <c r="AF21" s="53" t="s">
        <v>80</v>
      </c>
      <c r="AG21" s="87" t="s">
        <v>93</v>
      </c>
      <c r="AH21" s="66"/>
      <c r="AI21" s="66"/>
    </row>
    <row r="22" customFormat="false" ht="15" hidden="false" customHeight="false" outlineLevel="0" collapsed="false">
      <c r="A22" s="53" t="s">
        <v>71</v>
      </c>
      <c r="B22" s="45" t="str">
        <f aca="false">HEX2BIN(B21,8)</f>
        <v>00000111</v>
      </c>
      <c r="C22" s="45" t="str">
        <f aca="false">HEX2BIN(C21,8)</f>
        <v>10110111</v>
      </c>
      <c r="D22" s="45" t="str">
        <f aca="false">HEX2BIN(D21,8)</f>
        <v>00000001</v>
      </c>
      <c r="E22" s="45" t="str">
        <f aca="false">HEX2BIN(E21,8)</f>
        <v>00000010</v>
      </c>
      <c r="F22" s="82" t="str">
        <f aca="false">O17&amp;O18&amp;O19&amp;O20&amp;O21&amp;O22&amp;O23&amp;O24</f>
        <v>00000000</v>
      </c>
      <c r="G22" s="45" t="str">
        <f aca="false">S17&amp;S18&amp;S19&amp;S20&amp;S21&amp;S22&amp;S23&amp;S24</f>
        <v>00000000</v>
      </c>
      <c r="H22" s="82" t="str">
        <f aca="false">W17&amp;W18&amp;W19&amp;W20&amp;W21&amp;W22&amp;W23&amp;W24</f>
        <v>00000000</v>
      </c>
      <c r="I22" s="82" t="str">
        <f aca="false">AA17&amp;AA18&amp;AA19&amp;AA20&amp;AA21&amp;AA22&amp;AA23&amp;AA24</f>
        <v>00000000</v>
      </c>
      <c r="J22" s="45" t="str">
        <f aca="false">AE17&amp;AE18&amp;AE19&amp;AE20&amp;AE21&amp;AE22&amp;AE23&amp;AE24</f>
        <v>00000000</v>
      </c>
      <c r="K22" s="45" t="str">
        <f aca="false">DEC2HEX(K23)</f>
        <v>C1</v>
      </c>
      <c r="L22" s="46"/>
      <c r="N22" s="68" t="str">
        <f aca="false">MID(F17,6,1)</f>
        <v>0</v>
      </c>
      <c r="O22" s="69" t="str">
        <f aca="false">N22</f>
        <v>0</v>
      </c>
      <c r="P22" s="53" t="s">
        <v>83</v>
      </c>
      <c r="Q22" s="70" t="s">
        <v>73</v>
      </c>
      <c r="R22" s="68" t="str">
        <f aca="false">MID(G17,6,1)</f>
        <v>0</v>
      </c>
      <c r="S22" s="69" t="str">
        <f aca="false">R22</f>
        <v>0</v>
      </c>
      <c r="T22" s="53" t="s">
        <v>83</v>
      </c>
      <c r="U22" s="70" t="s">
        <v>73</v>
      </c>
      <c r="V22" s="68" t="str">
        <f aca="false">MID(H17,6,1)</f>
        <v>0</v>
      </c>
      <c r="W22" s="69" t="str">
        <f aca="false">V22</f>
        <v>0</v>
      </c>
      <c r="X22" s="53" t="s">
        <v>83</v>
      </c>
      <c r="Y22" s="70" t="s">
        <v>73</v>
      </c>
      <c r="Z22" s="68" t="str">
        <f aca="false">MID(I17,6,1)</f>
        <v>0</v>
      </c>
      <c r="AA22" s="69" t="str">
        <f aca="false">Z22</f>
        <v>0</v>
      </c>
      <c r="AB22" s="53" t="s">
        <v>83</v>
      </c>
      <c r="AC22" s="70" t="s">
        <v>73</v>
      </c>
      <c r="AD22" s="68" t="str">
        <f aca="false">MID(J17,6,1)</f>
        <v>0</v>
      </c>
      <c r="AE22" s="69" t="str">
        <f aca="false">AD22</f>
        <v>0</v>
      </c>
      <c r="AF22" s="53" t="s">
        <v>83</v>
      </c>
      <c r="AG22" s="70" t="s">
        <v>73</v>
      </c>
      <c r="AH22" s="66"/>
      <c r="AI22" s="66"/>
    </row>
    <row r="23" customFormat="false" ht="15" hidden="false" customHeight="false" outlineLevel="0" collapsed="false">
      <c r="A23" s="53" t="s">
        <v>75</v>
      </c>
      <c r="B23" s="45" t="n">
        <f aca="false">HEX2DEC(B21)</f>
        <v>7</v>
      </c>
      <c r="C23" s="45" t="n">
        <f aca="false">HEX2DEC(C21)</f>
        <v>183</v>
      </c>
      <c r="D23" s="45" t="n">
        <f aca="false">HEX2DEC(D21)</f>
        <v>1</v>
      </c>
      <c r="E23" s="45" t="n">
        <f aca="false">HEX2DEC(E21)</f>
        <v>2</v>
      </c>
      <c r="F23" s="45" t="n">
        <f aca="false">HEX2DEC(F21)</f>
        <v>0</v>
      </c>
      <c r="G23" s="45" t="n">
        <f aca="false">HEX2DEC(G21)</f>
        <v>0</v>
      </c>
      <c r="H23" s="45" t="n">
        <f aca="false">HEX2DEC(H21)</f>
        <v>0</v>
      </c>
      <c r="I23" s="45" t="n">
        <f aca="false">HEX2DEC(I21)</f>
        <v>0</v>
      </c>
      <c r="J23" s="45" t="n">
        <f aca="false">HEX2DEC(J21)</f>
        <v>0</v>
      </c>
      <c r="K23" s="45" t="n">
        <f aca="false">SUM(B23:J23)</f>
        <v>193</v>
      </c>
      <c r="L23" s="46"/>
      <c r="N23" s="68" t="str">
        <f aca="false">MID(F17,7,1)</f>
        <v>0</v>
      </c>
      <c r="O23" s="69" t="str">
        <f aca="false">N23</f>
        <v>0</v>
      </c>
      <c r="P23" s="53" t="s">
        <v>84</v>
      </c>
      <c r="Q23" s="70" t="s">
        <v>73</v>
      </c>
      <c r="R23" s="68" t="str">
        <f aca="false">MID(G17,7,1)</f>
        <v>0</v>
      </c>
      <c r="S23" s="69" t="str">
        <f aca="false">R23</f>
        <v>0</v>
      </c>
      <c r="T23" s="53" t="s">
        <v>84</v>
      </c>
      <c r="U23" s="70" t="s">
        <v>73</v>
      </c>
      <c r="V23" s="68" t="str">
        <f aca="false">MID(H17,7,1)</f>
        <v>0</v>
      </c>
      <c r="W23" s="69" t="str">
        <f aca="false">V23</f>
        <v>0</v>
      </c>
      <c r="X23" s="53" t="s">
        <v>84</v>
      </c>
      <c r="Y23" s="70" t="s">
        <v>73</v>
      </c>
      <c r="Z23" s="68" t="str">
        <f aca="false">MID(I17,7,1)</f>
        <v>0</v>
      </c>
      <c r="AA23" s="69" t="str">
        <f aca="false">Z23</f>
        <v>0</v>
      </c>
      <c r="AB23" s="53" t="s">
        <v>84</v>
      </c>
      <c r="AC23" s="70" t="s">
        <v>73</v>
      </c>
      <c r="AD23" s="68" t="str">
        <f aca="false">MID(J17,7,1)</f>
        <v>0</v>
      </c>
      <c r="AE23" s="69" t="str">
        <f aca="false">AD23</f>
        <v>0</v>
      </c>
      <c r="AF23" s="53" t="s">
        <v>84</v>
      </c>
      <c r="AG23" s="70" t="s">
        <v>73</v>
      </c>
      <c r="AH23" s="66"/>
      <c r="AI23" s="66"/>
    </row>
    <row r="24" customFormat="false" ht="15.75" hidden="false" customHeight="false" outlineLevel="0" collapsed="false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N24" s="86" t="str">
        <f aca="false">MID(F17,8,1)</f>
        <v>0</v>
      </c>
      <c r="O24" s="69" t="str">
        <f aca="false">N24</f>
        <v>0</v>
      </c>
      <c r="P24" s="83" t="s">
        <v>86</v>
      </c>
      <c r="Q24" s="34" t="s">
        <v>73</v>
      </c>
      <c r="R24" s="86" t="str">
        <f aca="false">MID(G17,8,1)</f>
        <v>0</v>
      </c>
      <c r="S24" s="69" t="str">
        <f aca="false">R24</f>
        <v>0</v>
      </c>
      <c r="T24" s="83" t="s">
        <v>86</v>
      </c>
      <c r="U24" s="34" t="s">
        <v>73</v>
      </c>
      <c r="V24" s="86" t="str">
        <f aca="false">MID(H17,8,1)</f>
        <v>0</v>
      </c>
      <c r="W24" s="69" t="str">
        <f aca="false">V24</f>
        <v>0</v>
      </c>
      <c r="X24" s="83" t="s">
        <v>86</v>
      </c>
      <c r="Y24" s="34" t="s">
        <v>73</v>
      </c>
      <c r="Z24" s="86" t="str">
        <f aca="false">MID(I17,8,1)</f>
        <v>0</v>
      </c>
      <c r="AA24" s="69" t="str">
        <f aca="false">Z24</f>
        <v>0</v>
      </c>
      <c r="AB24" s="83" t="s">
        <v>86</v>
      </c>
      <c r="AC24" s="34" t="s">
        <v>73</v>
      </c>
      <c r="AD24" s="86" t="str">
        <f aca="false">MID(J17,8,1)</f>
        <v>0</v>
      </c>
      <c r="AE24" s="69" t="str">
        <f aca="false">AD24</f>
        <v>0</v>
      </c>
      <c r="AF24" s="83" t="s">
        <v>86</v>
      </c>
      <c r="AG24" s="34" t="s">
        <v>73</v>
      </c>
      <c r="AH24" s="66"/>
      <c r="AI24" s="66"/>
    </row>
    <row r="25" customFormat="false" ht="15.75" hidden="false" customHeight="false" outlineLevel="0" collapsed="false">
      <c r="A25" s="40"/>
      <c r="B25" s="41"/>
      <c r="C25" s="41"/>
      <c r="D25" s="41"/>
      <c r="E25" s="41"/>
      <c r="F25" s="41"/>
      <c r="G25" s="41"/>
      <c r="H25" s="41"/>
      <c r="I25" s="41"/>
      <c r="J25" s="41" t="s">
        <v>47</v>
      </c>
      <c r="L25" s="42"/>
      <c r="N25" s="43" t="s">
        <v>94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customFormat="false" ht="15.75" hidden="false" customHeight="false" outlineLevel="0" collapsed="false">
      <c r="B26" s="44" t="s">
        <v>95</v>
      </c>
      <c r="C26" s="44"/>
      <c r="D26" s="44"/>
      <c r="E26" s="44"/>
      <c r="F26" s="45" t="s">
        <v>50</v>
      </c>
      <c r="G26" s="45" t="s">
        <v>51</v>
      </c>
      <c r="H26" s="45" t="s">
        <v>52</v>
      </c>
      <c r="I26" s="45" t="s">
        <v>53</v>
      </c>
      <c r="J26" s="45" t="s">
        <v>54</v>
      </c>
      <c r="L26" s="46"/>
      <c r="N26" s="47" t="s">
        <v>56</v>
      </c>
      <c r="O26" s="47"/>
      <c r="P26" s="47"/>
      <c r="Q26" s="47"/>
      <c r="R26" s="48" t="s">
        <v>57</v>
      </c>
      <c r="S26" s="48"/>
      <c r="T26" s="48"/>
      <c r="U26" s="48"/>
      <c r="V26" s="49" t="s">
        <v>58</v>
      </c>
      <c r="W26" s="49"/>
      <c r="X26" s="49"/>
      <c r="Y26" s="49"/>
      <c r="Z26" s="50" t="s">
        <v>59</v>
      </c>
      <c r="AA26" s="50"/>
      <c r="AB26" s="50"/>
      <c r="AC26" s="50"/>
      <c r="AD26" s="88" t="s">
        <v>96</v>
      </c>
      <c r="AE26" s="88"/>
      <c r="AF26" s="88"/>
      <c r="AG26" s="88"/>
      <c r="AH26" s="65"/>
      <c r="AI26" s="65"/>
    </row>
    <row r="27" customFormat="false" ht="15.75" hidden="false" customHeight="false" outlineLevel="0" collapsed="false">
      <c r="A27" s="53" t="s">
        <v>62</v>
      </c>
      <c r="B27" s="54" t="s">
        <v>63</v>
      </c>
      <c r="C27" s="55" t="s">
        <v>64</v>
      </c>
      <c r="D27" s="55" t="s">
        <v>65</v>
      </c>
      <c r="E27" s="56" t="s">
        <v>97</v>
      </c>
      <c r="F27" s="57" t="s">
        <v>66</v>
      </c>
      <c r="G27" s="58" t="s">
        <v>66</v>
      </c>
      <c r="H27" s="59" t="s">
        <v>66</v>
      </c>
      <c r="I27" s="60" t="s">
        <v>66</v>
      </c>
      <c r="J27" s="61" t="s">
        <v>66</v>
      </c>
      <c r="L27" s="46" t="s">
        <v>67</v>
      </c>
      <c r="N27" s="62" t="s">
        <v>67</v>
      </c>
      <c r="O27" s="63" t="s">
        <v>68</v>
      </c>
      <c r="P27" s="64" t="s">
        <v>69</v>
      </c>
      <c r="Q27" s="46"/>
      <c r="R27" s="62" t="s">
        <v>67</v>
      </c>
      <c r="S27" s="63" t="s">
        <v>68</v>
      </c>
      <c r="T27" s="64" t="s">
        <v>69</v>
      </c>
      <c r="U27" s="46"/>
      <c r="V27" s="62" t="s">
        <v>67</v>
      </c>
      <c r="W27" s="63" t="s">
        <v>68</v>
      </c>
      <c r="X27" s="64" t="s">
        <v>69</v>
      </c>
      <c r="Y27" s="46"/>
      <c r="Z27" s="62" t="s">
        <v>67</v>
      </c>
      <c r="AA27" s="63" t="s">
        <v>68</v>
      </c>
      <c r="AB27" s="64" t="s">
        <v>69</v>
      </c>
      <c r="AC27" s="46"/>
      <c r="AD27" s="89"/>
      <c r="AE27" s="89"/>
      <c r="AF27" s="89"/>
      <c r="AG27" s="89"/>
    </row>
    <row r="28" customFormat="false" ht="15" hidden="false" customHeight="false" outlineLevel="0" collapsed="false">
      <c r="A28" s="53" t="s">
        <v>71</v>
      </c>
      <c r="B28" s="45" t="str">
        <f aca="false">HEX2BIN(B27,8)</f>
        <v>00000111</v>
      </c>
      <c r="C28" s="45" t="str">
        <f aca="false">HEX2BIN(C27,8)</f>
        <v>10110111</v>
      </c>
      <c r="D28" s="45" t="str">
        <f aca="false">HEX2BIN(D27,8)</f>
        <v>00000001</v>
      </c>
      <c r="E28" s="45" t="str">
        <f aca="false">HEX2BIN(E27,8)</f>
        <v>00000011</v>
      </c>
      <c r="F28" s="45" t="str">
        <f aca="false">HEX2BIN(F27,8)</f>
        <v>00000000</v>
      </c>
      <c r="G28" s="45" t="str">
        <f aca="false">HEX2BIN(G27,8)</f>
        <v>00000000</v>
      </c>
      <c r="H28" s="45" t="str">
        <f aca="false">HEX2BIN(H27,8)</f>
        <v>00000000</v>
      </c>
      <c r="I28" s="45" t="str">
        <f aca="false">HEX2BIN(I27,8)</f>
        <v>00000000</v>
      </c>
      <c r="J28" s="45"/>
      <c r="K28" s="65"/>
      <c r="L28" s="46"/>
      <c r="N28" s="68" t="str">
        <f aca="false">MID(F28,1,1)</f>
        <v>0</v>
      </c>
      <c r="O28" s="69" t="str">
        <f aca="false">N28</f>
        <v>0</v>
      </c>
      <c r="P28" s="53" t="s">
        <v>72</v>
      </c>
      <c r="Q28" s="70" t="s">
        <v>73</v>
      </c>
      <c r="R28" s="68" t="str">
        <f aca="false">MID(G28,1,1)</f>
        <v>0</v>
      </c>
      <c r="S28" s="69" t="str">
        <f aca="false">R28</f>
        <v>0</v>
      </c>
      <c r="T28" s="53" t="s">
        <v>72</v>
      </c>
      <c r="U28" s="70" t="s">
        <v>73</v>
      </c>
      <c r="V28" s="68" t="str">
        <f aca="false">MID(H28,1,1)</f>
        <v>0</v>
      </c>
      <c r="W28" s="69" t="str">
        <f aca="false">V28</f>
        <v>0</v>
      </c>
      <c r="X28" s="53" t="s">
        <v>72</v>
      </c>
      <c r="Y28" s="70" t="s">
        <v>73</v>
      </c>
      <c r="Z28" s="68" t="str">
        <f aca="false">MID(I28,1,1)</f>
        <v>0</v>
      </c>
      <c r="AA28" s="69" t="str">
        <f aca="false">Z28</f>
        <v>0</v>
      </c>
      <c r="AB28" s="53" t="s">
        <v>72</v>
      </c>
      <c r="AC28" s="70" t="s">
        <v>73</v>
      </c>
      <c r="AD28" s="89"/>
      <c r="AE28" s="89"/>
      <c r="AF28" s="89"/>
      <c r="AG28" s="89"/>
    </row>
    <row r="29" customFormat="false" ht="15" hidden="false" customHeight="false" outlineLevel="0" collapsed="false">
      <c r="A29" s="53" t="s">
        <v>75</v>
      </c>
      <c r="B29" s="45" t="n">
        <f aca="false">HEX2DEC(B27)</f>
        <v>7</v>
      </c>
      <c r="C29" s="45" t="n">
        <f aca="false">HEX2DEC(C27)</f>
        <v>183</v>
      </c>
      <c r="D29" s="45" t="n">
        <f aca="false">HEX2DEC(D27)</f>
        <v>1</v>
      </c>
      <c r="E29" s="45" t="n">
        <f aca="false">HEX2DEC(E27)</f>
        <v>3</v>
      </c>
      <c r="F29" s="45" t="n">
        <f aca="false">HEX2DEC(F27)</f>
        <v>0</v>
      </c>
      <c r="G29" s="45" t="n">
        <f aca="false">HEX2DEC(G27)</f>
        <v>0</v>
      </c>
      <c r="H29" s="45" t="n">
        <f aca="false">HEX2DEC(H27)</f>
        <v>0</v>
      </c>
      <c r="I29" s="45" t="n">
        <f aca="false">HEX2DEC(I27)</f>
        <v>0</v>
      </c>
      <c r="J29" s="45" t="n">
        <f aca="false">SUM(B29:I29)</f>
        <v>194</v>
      </c>
      <c r="L29" s="46"/>
      <c r="N29" s="68" t="str">
        <f aca="false">MID(F28,2,1)</f>
        <v>0</v>
      </c>
      <c r="O29" s="69" t="str">
        <f aca="false">N29</f>
        <v>0</v>
      </c>
      <c r="P29" s="53" t="s">
        <v>76</v>
      </c>
      <c r="Q29" s="70" t="s">
        <v>73</v>
      </c>
      <c r="R29" s="68" t="str">
        <f aca="false">MID(G28,2,1)</f>
        <v>0</v>
      </c>
      <c r="S29" s="69" t="str">
        <f aca="false">R29</f>
        <v>0</v>
      </c>
      <c r="T29" s="53" t="s">
        <v>76</v>
      </c>
      <c r="U29" s="70" t="s">
        <v>73</v>
      </c>
      <c r="V29" s="68" t="str">
        <f aca="false">MID(H28,2,1)</f>
        <v>0</v>
      </c>
      <c r="W29" s="69" t="str">
        <f aca="false">V29</f>
        <v>0</v>
      </c>
      <c r="X29" s="53" t="s">
        <v>76</v>
      </c>
      <c r="Y29" s="70" t="s">
        <v>73</v>
      </c>
      <c r="Z29" s="68" t="str">
        <f aca="false">MID(I28,2,1)</f>
        <v>0</v>
      </c>
      <c r="AA29" s="69" t="str">
        <f aca="false">Z29</f>
        <v>0</v>
      </c>
      <c r="AB29" s="53" t="s">
        <v>76</v>
      </c>
      <c r="AC29" s="70" t="s">
        <v>73</v>
      </c>
      <c r="AD29" s="89"/>
      <c r="AE29" s="89"/>
      <c r="AF29" s="89"/>
      <c r="AG29" s="89"/>
    </row>
    <row r="30" customFormat="false" ht="15" hidden="false" customHeight="false" outlineLevel="0" collapsed="false">
      <c r="A30" s="5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46"/>
      <c r="N30" s="68" t="str">
        <f aca="false">MID(F28,3,1)</f>
        <v>0</v>
      </c>
      <c r="O30" s="69" t="str">
        <f aca="false">N30</f>
        <v>0</v>
      </c>
      <c r="P30" s="53" t="s">
        <v>78</v>
      </c>
      <c r="Q30" s="70" t="s">
        <v>73</v>
      </c>
      <c r="R30" s="68" t="str">
        <f aca="false">MID(G28,3,1)</f>
        <v>0</v>
      </c>
      <c r="S30" s="69" t="str">
        <f aca="false">R30</f>
        <v>0</v>
      </c>
      <c r="T30" s="53" t="s">
        <v>78</v>
      </c>
      <c r="U30" s="87" t="s">
        <v>98</v>
      </c>
      <c r="V30" s="68" t="str">
        <f aca="false">MID(H28,3,1)</f>
        <v>0</v>
      </c>
      <c r="W30" s="69" t="str">
        <f aca="false">V30</f>
        <v>0</v>
      </c>
      <c r="X30" s="53" t="s">
        <v>78</v>
      </c>
      <c r="Y30" s="70" t="s">
        <v>73</v>
      </c>
      <c r="Z30" s="68" t="str">
        <f aca="false">MID(I28,3,1)</f>
        <v>0</v>
      </c>
      <c r="AA30" s="69" t="str">
        <f aca="false">Z30</f>
        <v>0</v>
      </c>
      <c r="AB30" s="53" t="s">
        <v>78</v>
      </c>
      <c r="AC30" s="70" t="s">
        <v>73</v>
      </c>
      <c r="AD30" s="89"/>
      <c r="AE30" s="89"/>
      <c r="AF30" s="89"/>
      <c r="AG30" s="89"/>
    </row>
    <row r="31" customFormat="false" ht="15.75" hidden="false" customHeight="false" outlineLevel="0" collapsed="false">
      <c r="A31" s="5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46"/>
      <c r="N31" s="68" t="str">
        <f aca="false">MID(F28,4,1)</f>
        <v>0</v>
      </c>
      <c r="O31" s="69" t="str">
        <f aca="false">N31</f>
        <v>0</v>
      </c>
      <c r="P31" s="53" t="s">
        <v>79</v>
      </c>
      <c r="Q31" s="70" t="s">
        <v>73</v>
      </c>
      <c r="R31" s="68" t="str">
        <f aca="false">MID(G28,4,1)</f>
        <v>0</v>
      </c>
      <c r="S31" s="69" t="str">
        <f aca="false">R31</f>
        <v>0</v>
      </c>
      <c r="T31" s="53" t="s">
        <v>79</v>
      </c>
      <c r="U31" s="87" t="s">
        <v>99</v>
      </c>
      <c r="V31" s="68" t="str">
        <f aca="false">MID(H28,4,1)</f>
        <v>0</v>
      </c>
      <c r="W31" s="69" t="str">
        <f aca="false">V31</f>
        <v>0</v>
      </c>
      <c r="X31" s="53" t="s">
        <v>79</v>
      </c>
      <c r="Y31" s="70" t="s">
        <v>73</v>
      </c>
      <c r="Z31" s="68" t="str">
        <f aca="false">MID(I28,4,1)</f>
        <v>0</v>
      </c>
      <c r="AA31" s="69" t="str">
        <f aca="false">Z31</f>
        <v>0</v>
      </c>
      <c r="AB31" s="53" t="s">
        <v>79</v>
      </c>
      <c r="AC31" s="70" t="s">
        <v>73</v>
      </c>
      <c r="AD31" s="89"/>
      <c r="AE31" s="89"/>
      <c r="AF31" s="89"/>
      <c r="AG31" s="89"/>
    </row>
    <row r="32" customFormat="false" ht="15.75" hidden="false" customHeight="false" outlineLevel="0" collapsed="false">
      <c r="A32" s="53" t="s">
        <v>62</v>
      </c>
      <c r="B32" s="73" t="str">
        <f aca="false">B27</f>
        <v>07</v>
      </c>
      <c r="C32" s="74" t="str">
        <f aca="false">C27</f>
        <v>B7</v>
      </c>
      <c r="D32" s="74" t="str">
        <f aca="false">D27</f>
        <v>01</v>
      </c>
      <c r="E32" s="75" t="str">
        <f aca="false">E27</f>
        <v>03</v>
      </c>
      <c r="F32" s="76" t="str">
        <f aca="false">BIN2HEX(F33,2)</f>
        <v>00</v>
      </c>
      <c r="G32" s="77" t="str">
        <f aca="false">BIN2HEX(G33,2)</f>
        <v>00</v>
      </c>
      <c r="H32" s="78" t="str">
        <f aca="false">BIN2HEX(H33,2)</f>
        <v>00</v>
      </c>
      <c r="I32" s="79" t="str">
        <f aca="false">BIN2HEX(I33,2)</f>
        <v>00</v>
      </c>
      <c r="J32" s="81" t="str">
        <f aca="false">IF(LEN(J33)&gt;2,MID(J33,2,2),J33)</f>
        <v>C2</v>
      </c>
      <c r="L32" s="46" t="s">
        <v>68</v>
      </c>
      <c r="N32" s="68" t="str">
        <f aca="false">MID(F28,5,1)</f>
        <v>0</v>
      </c>
      <c r="O32" s="69" t="str">
        <f aca="false">N32</f>
        <v>0</v>
      </c>
      <c r="P32" s="53" t="s">
        <v>80</v>
      </c>
      <c r="Q32" s="70" t="s">
        <v>73</v>
      </c>
      <c r="R32" s="68" t="str">
        <f aca="false">MID(G28,5,1)</f>
        <v>0</v>
      </c>
      <c r="S32" s="69" t="str">
        <f aca="false">R32</f>
        <v>0</v>
      </c>
      <c r="T32" s="53" t="s">
        <v>80</v>
      </c>
      <c r="U32" s="70" t="s">
        <v>73</v>
      </c>
      <c r="V32" s="68" t="str">
        <f aca="false">MID(H28,5,1)</f>
        <v>0</v>
      </c>
      <c r="W32" s="69" t="str">
        <f aca="false">V32</f>
        <v>0</v>
      </c>
      <c r="X32" s="53" t="s">
        <v>80</v>
      </c>
      <c r="Y32" s="70" t="s">
        <v>73</v>
      </c>
      <c r="Z32" s="68" t="str">
        <f aca="false">MID(I28,5,1)</f>
        <v>0</v>
      </c>
      <c r="AA32" s="69" t="str">
        <f aca="false">Z32</f>
        <v>0</v>
      </c>
      <c r="AB32" s="53" t="s">
        <v>80</v>
      </c>
      <c r="AC32" s="70" t="s">
        <v>73</v>
      </c>
      <c r="AD32" s="89"/>
      <c r="AE32" s="89"/>
      <c r="AF32" s="89"/>
      <c r="AG32" s="89"/>
    </row>
    <row r="33" customFormat="false" ht="15" hidden="false" customHeight="false" outlineLevel="0" collapsed="false">
      <c r="A33" s="53" t="s">
        <v>71</v>
      </c>
      <c r="B33" s="45" t="str">
        <f aca="false">HEX2BIN(B32,8)</f>
        <v>00000111</v>
      </c>
      <c r="C33" s="45" t="str">
        <f aca="false">HEX2BIN(C32,8)</f>
        <v>10110111</v>
      </c>
      <c r="D33" s="45" t="str">
        <f aca="false">HEX2BIN(D32,8)</f>
        <v>00000001</v>
      </c>
      <c r="E33" s="45" t="str">
        <f aca="false">HEX2BIN(E32,8)</f>
        <v>00000011</v>
      </c>
      <c r="F33" s="82" t="str">
        <f aca="false">O28&amp;O29&amp;O30&amp;O31&amp;O32&amp;O33&amp;O34&amp;O35</f>
        <v>00000000</v>
      </c>
      <c r="G33" s="45" t="str">
        <f aca="false">S28&amp;S29&amp;S30&amp;S31&amp;S32&amp;S33&amp;S34&amp;S35</f>
        <v>00000000</v>
      </c>
      <c r="H33" s="82" t="str">
        <f aca="false">W28&amp;W29&amp;W30&amp;W31&amp;W32&amp;W33&amp;W34&amp;W35</f>
        <v>00000000</v>
      </c>
      <c r="I33" s="82" t="str">
        <f aca="false">AA28&amp;AA29&amp;AA30&amp;AA31&amp;AA32&amp;AA33&amp;AA34&amp;AA35</f>
        <v>00000000</v>
      </c>
      <c r="J33" s="45" t="str">
        <f aca="false">DEC2HEX(J34)</f>
        <v>C2</v>
      </c>
      <c r="L33" s="46"/>
      <c r="N33" s="68" t="str">
        <f aca="false">MID(F28,6,1)</f>
        <v>0</v>
      </c>
      <c r="O33" s="69" t="str">
        <f aca="false">N33</f>
        <v>0</v>
      </c>
      <c r="P33" s="53" t="s">
        <v>83</v>
      </c>
      <c r="Q33" s="70" t="s">
        <v>73</v>
      </c>
      <c r="R33" s="68" t="str">
        <f aca="false">MID(G28,6,1)</f>
        <v>0</v>
      </c>
      <c r="S33" s="69" t="str">
        <f aca="false">R33</f>
        <v>0</v>
      </c>
      <c r="T33" s="53" t="s">
        <v>83</v>
      </c>
      <c r="U33" s="70" t="s">
        <v>73</v>
      </c>
      <c r="V33" s="68" t="str">
        <f aca="false">MID(H28,6,1)</f>
        <v>0</v>
      </c>
      <c r="W33" s="69" t="str">
        <f aca="false">V33</f>
        <v>0</v>
      </c>
      <c r="X33" s="53" t="s">
        <v>83</v>
      </c>
      <c r="Y33" s="70" t="s">
        <v>73</v>
      </c>
      <c r="Z33" s="68" t="str">
        <f aca="false">MID(I28,6,1)</f>
        <v>0</v>
      </c>
      <c r="AA33" s="69" t="str">
        <f aca="false">Z33</f>
        <v>0</v>
      </c>
      <c r="AB33" s="53" t="s">
        <v>83</v>
      </c>
      <c r="AC33" s="70" t="s">
        <v>73</v>
      </c>
      <c r="AD33" s="89"/>
      <c r="AE33" s="89"/>
      <c r="AF33" s="89"/>
      <c r="AG33" s="89"/>
    </row>
    <row r="34" customFormat="false" ht="15" hidden="false" customHeight="false" outlineLevel="0" collapsed="false">
      <c r="A34" s="53" t="s">
        <v>75</v>
      </c>
      <c r="B34" s="45" t="n">
        <f aca="false">HEX2DEC(B32)</f>
        <v>7</v>
      </c>
      <c r="C34" s="45" t="n">
        <f aca="false">HEX2DEC(C32)</f>
        <v>183</v>
      </c>
      <c r="D34" s="45" t="n">
        <f aca="false">HEX2DEC(D32)</f>
        <v>1</v>
      </c>
      <c r="E34" s="45" t="n">
        <f aca="false">HEX2DEC(E32)</f>
        <v>3</v>
      </c>
      <c r="F34" s="45" t="n">
        <f aca="false">HEX2DEC(F32)</f>
        <v>0</v>
      </c>
      <c r="G34" s="45" t="n">
        <f aca="false">HEX2DEC(G32)</f>
        <v>0</v>
      </c>
      <c r="H34" s="45" t="n">
        <f aca="false">HEX2DEC(H32)</f>
        <v>0</v>
      </c>
      <c r="I34" s="45" t="n">
        <f aca="false">HEX2DEC(I32)</f>
        <v>0</v>
      </c>
      <c r="J34" s="45" t="n">
        <f aca="false">SUM(B34:I34)</f>
        <v>194</v>
      </c>
      <c r="L34" s="46"/>
      <c r="N34" s="68" t="str">
        <f aca="false">MID(F28,7,1)</f>
        <v>0</v>
      </c>
      <c r="O34" s="69" t="str">
        <f aca="false">N34</f>
        <v>0</v>
      </c>
      <c r="P34" s="53" t="s">
        <v>84</v>
      </c>
      <c r="Q34" s="70" t="s">
        <v>73</v>
      </c>
      <c r="R34" s="68" t="str">
        <f aca="false">MID(G28,7,1)</f>
        <v>0</v>
      </c>
      <c r="S34" s="69" t="str">
        <f aca="false">R34</f>
        <v>0</v>
      </c>
      <c r="T34" s="53" t="s">
        <v>84</v>
      </c>
      <c r="U34" s="90" t="s">
        <v>100</v>
      </c>
      <c r="V34" s="68" t="str">
        <f aca="false">MID(H28,7,1)</f>
        <v>0</v>
      </c>
      <c r="W34" s="69" t="str">
        <f aca="false">V34</f>
        <v>0</v>
      </c>
      <c r="X34" s="53" t="s">
        <v>84</v>
      </c>
      <c r="Y34" s="70" t="s">
        <v>73</v>
      </c>
      <c r="Z34" s="68" t="str">
        <f aca="false">MID(I28,7,1)</f>
        <v>0</v>
      </c>
      <c r="AA34" s="69" t="str">
        <f aca="false">Z34</f>
        <v>0</v>
      </c>
      <c r="AB34" s="53" t="s">
        <v>84</v>
      </c>
      <c r="AC34" s="70" t="s">
        <v>73</v>
      </c>
      <c r="AD34" s="89"/>
      <c r="AE34" s="89"/>
      <c r="AF34" s="89"/>
      <c r="AG34" s="89"/>
    </row>
    <row r="35" customFormat="false" ht="15.75" hidden="false" customHeight="false" outlineLevel="0" collapsed="false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N35" s="86" t="str">
        <f aca="false">MID(F28,8,1)</f>
        <v>0</v>
      </c>
      <c r="O35" s="69" t="str">
        <f aca="false">N35</f>
        <v>0</v>
      </c>
      <c r="P35" s="83" t="s">
        <v>86</v>
      </c>
      <c r="Q35" s="34" t="s">
        <v>73</v>
      </c>
      <c r="R35" s="86" t="str">
        <f aca="false">MID(G28,8,1)</f>
        <v>0</v>
      </c>
      <c r="S35" s="69" t="str">
        <f aca="false">R35</f>
        <v>0</v>
      </c>
      <c r="T35" s="83" t="s">
        <v>86</v>
      </c>
      <c r="U35" s="91" t="s">
        <v>100</v>
      </c>
      <c r="V35" s="86" t="str">
        <f aca="false">MID(H28,8,1)</f>
        <v>0</v>
      </c>
      <c r="W35" s="69" t="str">
        <f aca="false">V35</f>
        <v>0</v>
      </c>
      <c r="X35" s="83" t="s">
        <v>86</v>
      </c>
      <c r="Y35" s="34" t="s">
        <v>73</v>
      </c>
      <c r="Z35" s="86" t="str">
        <f aca="false">MID(I28,8,1)</f>
        <v>0</v>
      </c>
      <c r="AA35" s="69" t="str">
        <f aca="false">Z35</f>
        <v>0</v>
      </c>
      <c r="AB35" s="83" t="s">
        <v>86</v>
      </c>
      <c r="AC35" s="34" t="s">
        <v>73</v>
      </c>
      <c r="AD35" s="89"/>
      <c r="AE35" s="89"/>
      <c r="AF35" s="89"/>
      <c r="AG35" s="89"/>
    </row>
    <row r="36" customFormat="false" ht="15.75" hidden="false" customHeight="false" outlineLevel="0" collapsed="false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 t="s">
        <v>47</v>
      </c>
      <c r="L36" s="42"/>
      <c r="N36" s="43" t="s">
        <v>101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customFormat="false" ht="15.75" hidden="false" customHeight="false" outlineLevel="0" collapsed="false">
      <c r="B37" s="44" t="s">
        <v>102</v>
      </c>
      <c r="C37" s="44"/>
      <c r="D37" s="44"/>
      <c r="E37" s="44"/>
      <c r="F37" s="45" t="s">
        <v>50</v>
      </c>
      <c r="G37" s="45" t="s">
        <v>51</v>
      </c>
      <c r="H37" s="45" t="s">
        <v>52</v>
      </c>
      <c r="I37" s="45" t="s">
        <v>53</v>
      </c>
      <c r="J37" s="45" t="s">
        <v>54</v>
      </c>
      <c r="K37" s="45" t="s">
        <v>55</v>
      </c>
      <c r="L37" s="46"/>
      <c r="N37" s="47" t="s">
        <v>56</v>
      </c>
      <c r="O37" s="47"/>
      <c r="P37" s="47"/>
      <c r="Q37" s="47"/>
      <c r="R37" s="48" t="s">
        <v>57</v>
      </c>
      <c r="S37" s="48"/>
      <c r="T37" s="48"/>
      <c r="U37" s="48"/>
      <c r="V37" s="49" t="s">
        <v>58</v>
      </c>
      <c r="W37" s="49"/>
      <c r="X37" s="49"/>
      <c r="Y37" s="49"/>
      <c r="Z37" s="50" t="s">
        <v>59</v>
      </c>
      <c r="AA37" s="50"/>
      <c r="AB37" s="50"/>
      <c r="AC37" s="50"/>
      <c r="AD37" s="92" t="s">
        <v>103</v>
      </c>
      <c r="AE37" s="92"/>
      <c r="AF37" s="92"/>
      <c r="AG37" s="92"/>
      <c r="AH37" s="52" t="s">
        <v>61</v>
      </c>
      <c r="AI37" s="52"/>
    </row>
    <row r="38" customFormat="false" ht="15.75" hidden="false" customHeight="false" outlineLevel="0" collapsed="false">
      <c r="A38" s="53" t="s">
        <v>62</v>
      </c>
      <c r="B38" s="54" t="s">
        <v>63</v>
      </c>
      <c r="C38" s="55" t="s">
        <v>64</v>
      </c>
      <c r="D38" s="55" t="s">
        <v>89</v>
      </c>
      <c r="E38" s="56" t="s">
        <v>65</v>
      </c>
      <c r="F38" s="59" t="s">
        <v>66</v>
      </c>
      <c r="G38" s="58" t="s">
        <v>66</v>
      </c>
      <c r="H38" s="58" t="s">
        <v>66</v>
      </c>
      <c r="I38" s="60" t="s">
        <v>66</v>
      </c>
      <c r="J38" s="60" t="s">
        <v>66</v>
      </c>
      <c r="K38" s="61" t="s">
        <v>66</v>
      </c>
      <c r="L38" s="46" t="s">
        <v>67</v>
      </c>
      <c r="N38" s="62" t="s">
        <v>67</v>
      </c>
      <c r="O38" s="63" t="s">
        <v>68</v>
      </c>
      <c r="P38" s="64" t="s">
        <v>69</v>
      </c>
      <c r="Q38" s="46"/>
      <c r="R38" s="62" t="s">
        <v>67</v>
      </c>
      <c r="S38" s="63" t="s">
        <v>68</v>
      </c>
      <c r="T38" s="64" t="s">
        <v>69</v>
      </c>
      <c r="U38" s="46"/>
      <c r="V38" s="62" t="s">
        <v>67</v>
      </c>
      <c r="W38" s="63" t="s">
        <v>68</v>
      </c>
      <c r="X38" s="64" t="s">
        <v>69</v>
      </c>
      <c r="Y38" s="46"/>
      <c r="Z38" s="62" t="s">
        <v>67</v>
      </c>
      <c r="AA38" s="63" t="s">
        <v>68</v>
      </c>
      <c r="AB38" s="64" t="s">
        <v>69</v>
      </c>
      <c r="AC38" s="46"/>
      <c r="AD38" s="62" t="s">
        <v>67</v>
      </c>
      <c r="AE38" s="63" t="s">
        <v>68</v>
      </c>
      <c r="AF38" s="64" t="s">
        <v>69</v>
      </c>
      <c r="AG38" s="65"/>
      <c r="AH38" s="66" t="s">
        <v>70</v>
      </c>
      <c r="AI38" s="66"/>
    </row>
    <row r="39" customFormat="false" ht="15" hidden="false" customHeight="false" outlineLevel="0" collapsed="false">
      <c r="A39" s="53" t="s">
        <v>71</v>
      </c>
      <c r="B39" s="45" t="str">
        <f aca="false">HEX2BIN(B38,8)</f>
        <v>00000111</v>
      </c>
      <c r="C39" s="45" t="str">
        <f aca="false">HEX2BIN(C38,8)</f>
        <v>10110111</v>
      </c>
      <c r="D39" s="45" t="str">
        <f aca="false">HEX2BIN(D38,8)</f>
        <v>00000010</v>
      </c>
      <c r="E39" s="45" t="str">
        <f aca="false">HEX2BIN(E38,8)</f>
        <v>00000001</v>
      </c>
      <c r="F39" s="45" t="str">
        <f aca="false">HEX2BIN(F38,8)</f>
        <v>00000000</v>
      </c>
      <c r="G39" s="45" t="str">
        <f aca="false">HEX2BIN(G38,8)</f>
        <v>00000000</v>
      </c>
      <c r="H39" s="45" t="str">
        <f aca="false">HEX2BIN(H38,8)</f>
        <v>00000000</v>
      </c>
      <c r="I39" s="45" t="str">
        <f aca="false">HEX2BIN(I38,8)</f>
        <v>00000000</v>
      </c>
      <c r="J39" s="45" t="str">
        <f aca="false">HEX2BIN(J38,8)</f>
        <v>00000000</v>
      </c>
      <c r="K39" s="65"/>
      <c r="L39" s="46"/>
      <c r="N39" s="68" t="str">
        <f aca="false">MID(F39,1,1)</f>
        <v>0</v>
      </c>
      <c r="O39" s="69" t="str">
        <f aca="false">N39</f>
        <v>0</v>
      </c>
      <c r="P39" s="53" t="s">
        <v>72</v>
      </c>
      <c r="Q39" s="70" t="s">
        <v>73</v>
      </c>
      <c r="R39" s="68" t="str">
        <f aca="false">MID(G39,1,1)</f>
        <v>0</v>
      </c>
      <c r="S39" s="69" t="str">
        <f aca="false">R39</f>
        <v>0</v>
      </c>
      <c r="T39" s="53" t="s">
        <v>72</v>
      </c>
      <c r="U39" s="70" t="s">
        <v>73</v>
      </c>
      <c r="V39" s="68" t="str">
        <f aca="false">MID(H39,1,1)</f>
        <v>0</v>
      </c>
      <c r="W39" s="69" t="str">
        <f aca="false">V39</f>
        <v>0</v>
      </c>
      <c r="X39" s="53" t="s">
        <v>72</v>
      </c>
      <c r="Y39" s="70" t="s">
        <v>73</v>
      </c>
      <c r="Z39" s="68" t="str">
        <f aca="false">MID(I39,1,1)</f>
        <v>0</v>
      </c>
      <c r="AA39" s="69" t="str">
        <f aca="false">Z39</f>
        <v>0</v>
      </c>
      <c r="AB39" s="53" t="s">
        <v>72</v>
      </c>
      <c r="AC39" s="70" t="s">
        <v>73</v>
      </c>
      <c r="AD39" s="68" t="str">
        <f aca="false">MID(J39,1,1)</f>
        <v>0</v>
      </c>
      <c r="AE39" s="69" t="str">
        <f aca="false">AD39</f>
        <v>0</v>
      </c>
      <c r="AF39" s="53" t="s">
        <v>72</v>
      </c>
      <c r="AG39" s="70" t="s">
        <v>73</v>
      </c>
      <c r="AH39" s="66"/>
      <c r="AI39" s="66"/>
    </row>
    <row r="40" customFormat="false" ht="15" hidden="false" customHeight="false" outlineLevel="0" collapsed="false">
      <c r="A40" s="53" t="s">
        <v>75</v>
      </c>
      <c r="B40" s="45" t="n">
        <f aca="false">HEX2DEC(B38)</f>
        <v>7</v>
      </c>
      <c r="C40" s="45" t="n">
        <f aca="false">HEX2DEC(C38)</f>
        <v>183</v>
      </c>
      <c r="D40" s="45" t="n">
        <f aca="false">HEX2DEC(D38)</f>
        <v>2</v>
      </c>
      <c r="E40" s="45" t="n">
        <f aca="false">HEX2DEC(E38)</f>
        <v>1</v>
      </c>
      <c r="F40" s="45" t="n">
        <f aca="false">HEX2DEC(F38)</f>
        <v>0</v>
      </c>
      <c r="G40" s="45" t="n">
        <f aca="false">HEX2DEC(G38)</f>
        <v>0</v>
      </c>
      <c r="H40" s="45" t="n">
        <f aca="false">HEX2DEC(H38)</f>
        <v>0</v>
      </c>
      <c r="I40" s="45" t="n">
        <f aca="false">HEX2DEC(I38)</f>
        <v>0</v>
      </c>
      <c r="J40" s="45" t="n">
        <f aca="false">HEX2DEC(J38)</f>
        <v>0</v>
      </c>
      <c r="K40" s="45" t="n">
        <f aca="false">SUM(B40:J40)</f>
        <v>193</v>
      </c>
      <c r="L40" s="46"/>
      <c r="N40" s="68" t="str">
        <f aca="false">MID(F39,2,1)</f>
        <v>0</v>
      </c>
      <c r="O40" s="69" t="str">
        <f aca="false">N40</f>
        <v>0</v>
      </c>
      <c r="P40" s="53" t="s">
        <v>76</v>
      </c>
      <c r="Q40" s="70" t="s">
        <v>73</v>
      </c>
      <c r="R40" s="68" t="str">
        <f aca="false">MID(G39,2,1)</f>
        <v>0</v>
      </c>
      <c r="S40" s="69" t="str">
        <f aca="false">R40</f>
        <v>0</v>
      </c>
      <c r="T40" s="53" t="s">
        <v>76</v>
      </c>
      <c r="U40" s="70" t="s">
        <v>73</v>
      </c>
      <c r="V40" s="68" t="str">
        <f aca="false">MID(H39,2,1)</f>
        <v>0</v>
      </c>
      <c r="W40" s="69" t="str">
        <f aca="false">V40</f>
        <v>0</v>
      </c>
      <c r="X40" s="53" t="s">
        <v>76</v>
      </c>
      <c r="Y40" s="70" t="s">
        <v>73</v>
      </c>
      <c r="Z40" s="68" t="str">
        <f aca="false">MID(I39,2,1)</f>
        <v>0</v>
      </c>
      <c r="AA40" s="69" t="str">
        <f aca="false">Z40</f>
        <v>0</v>
      </c>
      <c r="AB40" s="53" t="s">
        <v>76</v>
      </c>
      <c r="AC40" s="70" t="s">
        <v>73</v>
      </c>
      <c r="AD40" s="68" t="str">
        <f aca="false">MID(J39,2,1)</f>
        <v>0</v>
      </c>
      <c r="AE40" s="69" t="str">
        <f aca="false">AD40</f>
        <v>0</v>
      </c>
      <c r="AF40" s="53" t="s">
        <v>76</v>
      </c>
      <c r="AG40" s="70" t="s">
        <v>73</v>
      </c>
      <c r="AH40" s="66"/>
      <c r="AI40" s="66"/>
    </row>
    <row r="41" customFormat="false" ht="15" hidden="false" customHeight="false" outlineLevel="0" collapsed="false">
      <c r="A41" s="53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46"/>
      <c r="N41" s="68" t="str">
        <f aca="false">MID(F39,3,1)</f>
        <v>0</v>
      </c>
      <c r="O41" s="69" t="str">
        <f aca="false">N41</f>
        <v>0</v>
      </c>
      <c r="P41" s="53" t="s">
        <v>78</v>
      </c>
      <c r="Q41" s="70" t="s">
        <v>73</v>
      </c>
      <c r="R41" s="68" t="str">
        <f aca="false">MID(G39,3,1)</f>
        <v>0</v>
      </c>
      <c r="S41" s="69" t="str">
        <f aca="false">R41</f>
        <v>0</v>
      </c>
      <c r="T41" s="53" t="s">
        <v>78</v>
      </c>
      <c r="U41" s="70" t="s">
        <v>73</v>
      </c>
      <c r="V41" s="68" t="str">
        <f aca="false">MID(H39,3,1)</f>
        <v>0</v>
      </c>
      <c r="W41" s="69" t="str">
        <f aca="false">V41</f>
        <v>0</v>
      </c>
      <c r="X41" s="53" t="s">
        <v>78</v>
      </c>
      <c r="Y41" s="70" t="s">
        <v>73</v>
      </c>
      <c r="Z41" s="68" t="str">
        <f aca="false">MID(I39,3,1)</f>
        <v>0</v>
      </c>
      <c r="AA41" s="69" t="str">
        <f aca="false">Z41</f>
        <v>0</v>
      </c>
      <c r="AB41" s="53" t="s">
        <v>78</v>
      </c>
      <c r="AC41" s="70" t="s">
        <v>73</v>
      </c>
      <c r="AD41" s="68" t="str">
        <f aca="false">MID(J39,3,1)</f>
        <v>0</v>
      </c>
      <c r="AE41" s="69" t="str">
        <f aca="false">AD41</f>
        <v>0</v>
      </c>
      <c r="AF41" s="53" t="s">
        <v>78</v>
      </c>
      <c r="AG41" s="70" t="s">
        <v>73</v>
      </c>
      <c r="AH41" s="66"/>
      <c r="AI41" s="66"/>
    </row>
    <row r="42" customFormat="false" ht="15.75" hidden="false" customHeight="false" outlineLevel="0" collapsed="false">
      <c r="A42" s="5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46"/>
      <c r="N42" s="68" t="str">
        <f aca="false">MID(F39,4,1)</f>
        <v>0</v>
      </c>
      <c r="O42" s="69" t="str">
        <f aca="false">N42</f>
        <v>0</v>
      </c>
      <c r="P42" s="53" t="s">
        <v>79</v>
      </c>
      <c r="Q42" s="70" t="s">
        <v>73</v>
      </c>
      <c r="R42" s="68" t="str">
        <f aca="false">MID(G39,4,1)</f>
        <v>0</v>
      </c>
      <c r="S42" s="69" t="str">
        <f aca="false">R42</f>
        <v>0</v>
      </c>
      <c r="T42" s="53" t="s">
        <v>79</v>
      </c>
      <c r="U42" s="70" t="s">
        <v>73</v>
      </c>
      <c r="V42" s="68" t="str">
        <f aca="false">MID(H39,4,1)</f>
        <v>0</v>
      </c>
      <c r="W42" s="69" t="str">
        <f aca="false">V42</f>
        <v>0</v>
      </c>
      <c r="X42" s="53" t="s">
        <v>79</v>
      </c>
      <c r="Y42" s="70" t="s">
        <v>73</v>
      </c>
      <c r="Z42" s="68" t="str">
        <f aca="false">MID(I39,4,1)</f>
        <v>0</v>
      </c>
      <c r="AA42" s="69" t="str">
        <f aca="false">Z42</f>
        <v>0</v>
      </c>
      <c r="AB42" s="53" t="s">
        <v>79</v>
      </c>
      <c r="AC42" s="70" t="s">
        <v>73</v>
      </c>
      <c r="AD42" s="68" t="str">
        <f aca="false">MID(J39,4,1)</f>
        <v>0</v>
      </c>
      <c r="AE42" s="69" t="str">
        <f aca="false">AD42</f>
        <v>0</v>
      </c>
      <c r="AF42" s="53" t="s">
        <v>79</v>
      </c>
      <c r="AG42" s="70" t="s">
        <v>73</v>
      </c>
      <c r="AH42" s="66"/>
      <c r="AI42" s="66"/>
    </row>
    <row r="43" customFormat="false" ht="15.75" hidden="false" customHeight="false" outlineLevel="0" collapsed="false">
      <c r="A43" s="53" t="s">
        <v>62</v>
      </c>
      <c r="B43" s="73" t="str">
        <f aca="false">B38</f>
        <v>07</v>
      </c>
      <c r="C43" s="74" t="str">
        <f aca="false">C38</f>
        <v>B7</v>
      </c>
      <c r="D43" s="74" t="str">
        <f aca="false">D38</f>
        <v>02</v>
      </c>
      <c r="E43" s="75" t="str">
        <f aca="false">E38</f>
        <v>01</v>
      </c>
      <c r="F43" s="76" t="str">
        <f aca="false">BIN2HEX(F44,2)</f>
        <v>00</v>
      </c>
      <c r="G43" s="77" t="str">
        <f aca="false">BIN2HEX(G44,2)</f>
        <v>00</v>
      </c>
      <c r="H43" s="78" t="str">
        <f aca="false">BIN2HEX(H44,2)</f>
        <v>00</v>
      </c>
      <c r="I43" s="79" t="str">
        <f aca="false">BIN2HEX(I44,2)</f>
        <v>00</v>
      </c>
      <c r="J43" s="80" t="str">
        <f aca="false">BIN2HEX(J44,2)</f>
        <v>00</v>
      </c>
      <c r="K43" s="81" t="str">
        <f aca="false">IF(LEN(K44)&gt;2,MID(K44,2,2),K44)</f>
        <v>C1</v>
      </c>
      <c r="L43" s="46" t="s">
        <v>68</v>
      </c>
      <c r="N43" s="68" t="str">
        <f aca="false">MID(F39,5,1)</f>
        <v>0</v>
      </c>
      <c r="O43" s="69" t="str">
        <f aca="false">N43</f>
        <v>0</v>
      </c>
      <c r="P43" s="53" t="s">
        <v>80</v>
      </c>
      <c r="Q43" s="70" t="s">
        <v>73</v>
      </c>
      <c r="R43" s="68" t="str">
        <f aca="false">MID(G39,5,1)</f>
        <v>0</v>
      </c>
      <c r="S43" s="69" t="str">
        <f aca="false">R43</f>
        <v>0</v>
      </c>
      <c r="T43" s="53" t="s">
        <v>80</v>
      </c>
      <c r="U43" s="70" t="s">
        <v>73</v>
      </c>
      <c r="V43" s="68" t="str">
        <f aca="false">MID(H39,5,1)</f>
        <v>0</v>
      </c>
      <c r="W43" s="69" t="str">
        <f aca="false">V43</f>
        <v>0</v>
      </c>
      <c r="X43" s="53" t="s">
        <v>80</v>
      </c>
      <c r="Y43" s="70" t="s">
        <v>73</v>
      </c>
      <c r="Z43" s="68" t="str">
        <f aca="false">MID(I39,5,1)</f>
        <v>0</v>
      </c>
      <c r="AA43" s="69" t="str">
        <f aca="false">Z43</f>
        <v>0</v>
      </c>
      <c r="AB43" s="53" t="s">
        <v>80</v>
      </c>
      <c r="AC43" s="70" t="s">
        <v>73</v>
      </c>
      <c r="AD43" s="68" t="str">
        <f aca="false">MID(J39,5,1)</f>
        <v>0</v>
      </c>
      <c r="AE43" s="69" t="str">
        <f aca="false">AD43</f>
        <v>0</v>
      </c>
      <c r="AF43" s="53" t="s">
        <v>80</v>
      </c>
      <c r="AG43" s="70" t="s">
        <v>73</v>
      </c>
      <c r="AH43" s="66"/>
      <c r="AI43" s="66"/>
    </row>
    <row r="44" customFormat="false" ht="15" hidden="false" customHeight="false" outlineLevel="0" collapsed="false">
      <c r="A44" s="53" t="s">
        <v>71</v>
      </c>
      <c r="B44" s="45" t="str">
        <f aca="false">HEX2BIN(B43,8)</f>
        <v>00000111</v>
      </c>
      <c r="C44" s="45" t="str">
        <f aca="false">HEX2BIN(C43,8)</f>
        <v>10110111</v>
      </c>
      <c r="D44" s="45" t="str">
        <f aca="false">HEX2BIN(D43,8)</f>
        <v>00000010</v>
      </c>
      <c r="E44" s="45" t="str">
        <f aca="false">HEX2BIN(E43,8)</f>
        <v>00000001</v>
      </c>
      <c r="F44" s="82" t="str">
        <f aca="false">O39&amp;O40&amp;O41&amp;O42&amp;O43&amp;O44&amp;O45&amp;O46</f>
        <v>00000000</v>
      </c>
      <c r="G44" s="45" t="str">
        <f aca="false">S39&amp;S40&amp;S41&amp;S42&amp;S43&amp;S44&amp;S45&amp;S46</f>
        <v>00000000</v>
      </c>
      <c r="H44" s="82" t="str">
        <f aca="false">W39&amp;W40&amp;W41&amp;W42&amp;W43&amp;W44&amp;W45&amp;W46</f>
        <v>00000000</v>
      </c>
      <c r="I44" s="82" t="str">
        <f aca="false">AA39&amp;AA40&amp;AA41&amp;AA42&amp;AA43&amp;AA44&amp;AA45&amp;AA46</f>
        <v>00000000</v>
      </c>
      <c r="J44" s="45" t="str">
        <f aca="false">AE39&amp;AE40&amp;AE41&amp;AE42&amp;AE43&amp;AE44&amp;AE45&amp;AE46</f>
        <v>00000000</v>
      </c>
      <c r="K44" s="45" t="str">
        <f aca="false">DEC2HEX(K45)</f>
        <v>C1</v>
      </c>
      <c r="L44" s="46"/>
      <c r="N44" s="68" t="str">
        <f aca="false">MID(F39,6,1)</f>
        <v>0</v>
      </c>
      <c r="O44" s="69" t="str">
        <f aca="false">N44</f>
        <v>0</v>
      </c>
      <c r="P44" s="53" t="s">
        <v>83</v>
      </c>
      <c r="Q44" s="70" t="s">
        <v>73</v>
      </c>
      <c r="R44" s="68" t="str">
        <f aca="false">MID(G39,6,1)</f>
        <v>0</v>
      </c>
      <c r="S44" s="69" t="str">
        <f aca="false">R44</f>
        <v>0</v>
      </c>
      <c r="T44" s="53" t="s">
        <v>83</v>
      </c>
      <c r="U44" s="70" t="s">
        <v>73</v>
      </c>
      <c r="V44" s="68" t="str">
        <f aca="false">MID(H39,6,1)</f>
        <v>0</v>
      </c>
      <c r="W44" s="69" t="str">
        <f aca="false">V44</f>
        <v>0</v>
      </c>
      <c r="X44" s="53" t="s">
        <v>83</v>
      </c>
      <c r="Y44" s="70" t="s">
        <v>73</v>
      </c>
      <c r="Z44" s="68" t="str">
        <f aca="false">MID(I39,6,1)</f>
        <v>0</v>
      </c>
      <c r="AA44" s="69" t="str">
        <f aca="false">Z44</f>
        <v>0</v>
      </c>
      <c r="AB44" s="53" t="s">
        <v>83</v>
      </c>
      <c r="AC44" s="70" t="s">
        <v>73</v>
      </c>
      <c r="AD44" s="68" t="str">
        <f aca="false">MID(J39,6,1)</f>
        <v>0</v>
      </c>
      <c r="AE44" s="69" t="str">
        <f aca="false">AD44</f>
        <v>0</v>
      </c>
      <c r="AF44" s="53" t="s">
        <v>83</v>
      </c>
      <c r="AG44" s="70" t="s">
        <v>73</v>
      </c>
      <c r="AH44" s="66"/>
      <c r="AI44" s="66"/>
    </row>
    <row r="45" customFormat="false" ht="15" hidden="false" customHeight="false" outlineLevel="0" collapsed="false">
      <c r="A45" s="53" t="s">
        <v>75</v>
      </c>
      <c r="B45" s="45" t="n">
        <f aca="false">HEX2DEC(B43)</f>
        <v>7</v>
      </c>
      <c r="C45" s="45" t="n">
        <f aca="false">HEX2DEC(C43)</f>
        <v>183</v>
      </c>
      <c r="D45" s="45" t="n">
        <f aca="false">HEX2DEC(D43)</f>
        <v>2</v>
      </c>
      <c r="E45" s="45" t="n">
        <f aca="false">HEX2DEC(E43)</f>
        <v>1</v>
      </c>
      <c r="F45" s="45" t="n">
        <f aca="false">HEX2DEC(F43)</f>
        <v>0</v>
      </c>
      <c r="G45" s="45" t="n">
        <f aca="false">HEX2DEC(G43)</f>
        <v>0</v>
      </c>
      <c r="H45" s="45" t="n">
        <f aca="false">HEX2DEC(H43)</f>
        <v>0</v>
      </c>
      <c r="I45" s="45" t="n">
        <f aca="false">HEX2DEC(I43)</f>
        <v>0</v>
      </c>
      <c r="J45" s="45" t="n">
        <f aca="false">HEX2DEC(J43)</f>
        <v>0</v>
      </c>
      <c r="K45" s="45" t="n">
        <f aca="false">SUM(B45:J45)</f>
        <v>193</v>
      </c>
      <c r="L45" s="46"/>
      <c r="N45" s="68" t="str">
        <f aca="false">MID(F39,7,1)</f>
        <v>0</v>
      </c>
      <c r="O45" s="69" t="str">
        <f aca="false">N45</f>
        <v>0</v>
      </c>
      <c r="P45" s="53" t="s">
        <v>84</v>
      </c>
      <c r="Q45" s="70" t="s">
        <v>73</v>
      </c>
      <c r="R45" s="68" t="str">
        <f aca="false">MID(G39,7,1)</f>
        <v>0</v>
      </c>
      <c r="S45" s="69" t="str">
        <f aca="false">R45</f>
        <v>0</v>
      </c>
      <c r="T45" s="53" t="s">
        <v>84</v>
      </c>
      <c r="U45" s="70" t="s">
        <v>73</v>
      </c>
      <c r="V45" s="68" t="str">
        <f aca="false">MID(H39,7,1)</f>
        <v>0</v>
      </c>
      <c r="W45" s="69" t="str">
        <f aca="false">V45</f>
        <v>0</v>
      </c>
      <c r="X45" s="53" t="s">
        <v>84</v>
      </c>
      <c r="Y45" s="70" t="s">
        <v>73</v>
      </c>
      <c r="Z45" s="68" t="str">
        <f aca="false">MID(I39,7,1)</f>
        <v>0</v>
      </c>
      <c r="AA45" s="69" t="str">
        <f aca="false">Z45</f>
        <v>0</v>
      </c>
      <c r="AB45" s="53" t="s">
        <v>84</v>
      </c>
      <c r="AC45" s="70" t="s">
        <v>73</v>
      </c>
      <c r="AD45" s="68" t="str">
        <f aca="false">MID(J39,7,1)</f>
        <v>0</v>
      </c>
      <c r="AE45" s="69" t="str">
        <f aca="false">AD45</f>
        <v>0</v>
      </c>
      <c r="AF45" s="53" t="s">
        <v>84</v>
      </c>
      <c r="AG45" s="70" t="s">
        <v>73</v>
      </c>
      <c r="AH45" s="66"/>
      <c r="AI45" s="66"/>
    </row>
    <row r="46" customFormat="false" ht="15.75" hidden="false" customHeight="false" outlineLevel="0" collapsed="false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  <c r="N46" s="86" t="str">
        <f aca="false">MID(F39,8,1)</f>
        <v>0</v>
      </c>
      <c r="O46" s="69" t="str">
        <f aca="false">N46</f>
        <v>0</v>
      </c>
      <c r="P46" s="83" t="s">
        <v>86</v>
      </c>
      <c r="Q46" s="34" t="s">
        <v>73</v>
      </c>
      <c r="R46" s="86" t="str">
        <f aca="false">MID(G39,8,1)</f>
        <v>0</v>
      </c>
      <c r="S46" s="69" t="str">
        <f aca="false">R46</f>
        <v>0</v>
      </c>
      <c r="T46" s="83" t="s">
        <v>86</v>
      </c>
      <c r="U46" s="34" t="s">
        <v>73</v>
      </c>
      <c r="V46" s="86" t="str">
        <f aca="false">MID(H39,8,1)</f>
        <v>0</v>
      </c>
      <c r="W46" s="69" t="str">
        <f aca="false">V46</f>
        <v>0</v>
      </c>
      <c r="X46" s="83" t="s">
        <v>86</v>
      </c>
      <c r="Y46" s="34" t="s">
        <v>73</v>
      </c>
      <c r="Z46" s="86" t="str">
        <f aca="false">MID(I39,8,1)</f>
        <v>0</v>
      </c>
      <c r="AA46" s="69" t="str">
        <f aca="false">Z46</f>
        <v>0</v>
      </c>
      <c r="AB46" s="83" t="s">
        <v>86</v>
      </c>
      <c r="AC46" s="34" t="s">
        <v>73</v>
      </c>
      <c r="AD46" s="86" t="str">
        <f aca="false">MID(J39,8,1)</f>
        <v>0</v>
      </c>
      <c r="AE46" s="69" t="str">
        <f aca="false">AD46</f>
        <v>0</v>
      </c>
      <c r="AF46" s="83" t="s">
        <v>86</v>
      </c>
      <c r="AG46" s="34" t="s">
        <v>73</v>
      </c>
      <c r="AH46" s="66"/>
      <c r="AI46" s="66"/>
    </row>
  </sheetData>
  <mergeCells count="37">
    <mergeCell ref="A1:AI1"/>
    <mergeCell ref="A2:C2"/>
    <mergeCell ref="N3:AI3"/>
    <mergeCell ref="B4:E4"/>
    <mergeCell ref="N4:Q4"/>
    <mergeCell ref="R4:U4"/>
    <mergeCell ref="V4:Y4"/>
    <mergeCell ref="Z4:AC4"/>
    <mergeCell ref="AD4:AG4"/>
    <mergeCell ref="AH4:AI4"/>
    <mergeCell ref="AH5:AI13"/>
    <mergeCell ref="N14:AI14"/>
    <mergeCell ref="B15:E15"/>
    <mergeCell ref="N15:Q15"/>
    <mergeCell ref="R15:U15"/>
    <mergeCell ref="V15:Y15"/>
    <mergeCell ref="Z15:AC15"/>
    <mergeCell ref="AD15:AG15"/>
    <mergeCell ref="AH15:AI15"/>
    <mergeCell ref="AH16:AI24"/>
    <mergeCell ref="N25:AI25"/>
    <mergeCell ref="B26:E26"/>
    <mergeCell ref="N26:Q26"/>
    <mergeCell ref="R26:U26"/>
    <mergeCell ref="V26:Y26"/>
    <mergeCell ref="Z26:AC26"/>
    <mergeCell ref="AD26:AG26"/>
    <mergeCell ref="AD27:AG35"/>
    <mergeCell ref="N36:AI36"/>
    <mergeCell ref="B37:E37"/>
    <mergeCell ref="N37:Q37"/>
    <mergeCell ref="R37:U37"/>
    <mergeCell ref="V37:Y37"/>
    <mergeCell ref="Z37:AC37"/>
    <mergeCell ref="AD37:AG37"/>
    <mergeCell ref="AH37:AI37"/>
    <mergeCell ref="AH38:AI46"/>
  </mergeCells>
  <conditionalFormatting sqref="O6:O13">
    <cfRule type="expression" priority="2" aboveAverage="0" equalAverage="0" bottom="0" percent="0" rank="0" text="" dxfId="0">
      <formula>O6:O13&lt;&gt;N6:N13</formula>
    </cfRule>
  </conditionalFormatting>
  <conditionalFormatting sqref="S6:S13">
    <cfRule type="expression" priority="3" aboveAverage="0" equalAverage="0" bottom="0" percent="0" rank="0" text="" dxfId="1">
      <formula>S6:S13&lt;&gt;R6:R13</formula>
    </cfRule>
  </conditionalFormatting>
  <conditionalFormatting sqref="W6:W13">
    <cfRule type="expression" priority="4" aboveAverage="0" equalAverage="0" bottom="0" percent="0" rank="0" text="" dxfId="2">
      <formula>W6:W13&lt;&gt;V6:V13</formula>
    </cfRule>
  </conditionalFormatting>
  <conditionalFormatting sqref="AA6:AA13">
    <cfRule type="expression" priority="5" aboveAverage="0" equalAverage="0" bottom="0" percent="0" rank="0" text="" dxfId="3">
      <formula>AA6:AA13&lt;&gt;Z6:Z13</formula>
    </cfRule>
  </conditionalFormatting>
  <conditionalFormatting sqref="AE6:AE13">
    <cfRule type="expression" priority="6" aboveAverage="0" equalAverage="0" bottom="0" percent="0" rank="0" text="" dxfId="4">
      <formula>AE6:AE13&lt;&gt;AD6:AD13</formula>
    </cfRule>
  </conditionalFormatting>
  <conditionalFormatting sqref="O17:O24">
    <cfRule type="expression" priority="7" aboveAverage="0" equalAverage="0" bottom="0" percent="0" rank="0" text="" dxfId="5">
      <formula>O17:O24&lt;&gt;N17:N24</formula>
    </cfRule>
  </conditionalFormatting>
  <conditionalFormatting sqref="S17:S24">
    <cfRule type="expression" priority="8" aboveAverage="0" equalAverage="0" bottom="0" percent="0" rank="0" text="" dxfId="6">
      <formula>S17:S24&lt;&gt;R17:R24</formula>
    </cfRule>
  </conditionalFormatting>
  <conditionalFormatting sqref="W17:W24">
    <cfRule type="expression" priority="9" aboveAverage="0" equalAverage="0" bottom="0" percent="0" rank="0" text="" dxfId="7">
      <formula>W17:W24&lt;&gt;V17:V24</formula>
    </cfRule>
  </conditionalFormatting>
  <conditionalFormatting sqref="AA17:AA24">
    <cfRule type="expression" priority="10" aboveAverage="0" equalAverage="0" bottom="0" percent="0" rank="0" text="" dxfId="8">
      <formula>AA17:AA24&lt;&gt;Z17:Z24</formula>
    </cfRule>
  </conditionalFormatting>
  <conditionalFormatting sqref="AE17:AE24">
    <cfRule type="expression" priority="11" aboveAverage="0" equalAverage="0" bottom="0" percent="0" rank="0" text="" dxfId="9">
      <formula>AE17:AE24&lt;&gt;AD17:AD24</formula>
    </cfRule>
  </conditionalFormatting>
  <conditionalFormatting sqref="AA28:AA35">
    <cfRule type="expression" priority="12" aboveAverage="0" equalAverage="0" bottom="0" percent="0" rank="0" text="" dxfId="10">
      <formula>AA28:AA35&lt;&gt;Z28:Z35</formula>
    </cfRule>
  </conditionalFormatting>
  <conditionalFormatting sqref="W28:W35">
    <cfRule type="expression" priority="13" aboveAverage="0" equalAverage="0" bottom="0" percent="0" rank="0" text="" dxfId="11">
      <formula>W28:W35&lt;&gt;V28:V35</formula>
    </cfRule>
  </conditionalFormatting>
  <conditionalFormatting sqref="S28:S35">
    <cfRule type="expression" priority="14" aboveAverage="0" equalAverage="0" bottom="0" percent="0" rank="0" text="" dxfId="12">
      <formula>S28:S35&lt;&gt;R28:R35</formula>
    </cfRule>
  </conditionalFormatting>
  <conditionalFormatting sqref="O28:O35">
    <cfRule type="expression" priority="15" aboveAverage="0" equalAverage="0" bottom="0" percent="0" rank="0" text="" dxfId="13">
      <formula>O28:O35&lt;&gt;N28:N35</formula>
    </cfRule>
  </conditionalFormatting>
  <conditionalFormatting sqref="O39:O46">
    <cfRule type="expression" priority="16" aboveAverage="0" equalAverage="0" bottom="0" percent="0" rank="0" text="" dxfId="14">
      <formula>O39:O46&lt;&gt;N39:N46</formula>
    </cfRule>
  </conditionalFormatting>
  <conditionalFormatting sqref="S39:S46">
    <cfRule type="expression" priority="17" aboveAverage="0" equalAverage="0" bottom="0" percent="0" rank="0" text="" dxfId="15">
      <formula>S39:S46&lt;&gt;R39:R46</formula>
    </cfRule>
  </conditionalFormatting>
  <conditionalFormatting sqref="W39:W46">
    <cfRule type="expression" priority="18" aboveAverage="0" equalAverage="0" bottom="0" percent="0" rank="0" text="" dxfId="16">
      <formula>W39:W46&lt;&gt;V39:V46</formula>
    </cfRule>
  </conditionalFormatting>
  <conditionalFormatting sqref="AA39:AA46">
    <cfRule type="expression" priority="19" aboveAverage="0" equalAverage="0" bottom="0" percent="0" rank="0" text="" dxfId="17">
      <formula>AA39:AA46&lt;&gt;Z39:Z46</formula>
    </cfRule>
  </conditionalFormatting>
  <conditionalFormatting sqref="AE39:AE46">
    <cfRule type="expression" priority="20" aboveAverage="0" equalAverage="0" bottom="0" percent="0" rank="0" text="" dxfId="18">
      <formula>AE39:AE46&lt;&gt;AD39:AD46</formula>
    </cfRule>
  </conditionalFormatting>
  <dataValidations count="1">
    <dataValidation allowBlank="true" error="This is a Binary value, which can be either 0 or 1." errorTitle="Wrong Value" operator="between" showDropDown="false" showErrorMessage="true" showInputMessage="true" sqref="O6:O13 S6:S13 W6:W13 AA6:AA13 AE6:AE13 O17:O24 S17:S24 W17:W24 AA17:AA24 AE17:AE24 O28:O35 S28:S35 W28:W35 AA28:AA35 O39:O46 S39:S46 W39:W46 AA39:AA46 AE39:AE46" type="whole">
      <formula1>0</formula1>
      <formula2>1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2:AI46"/>
  <sheetViews>
    <sheetView showFormulas="false" showGridLines="true" showRowColHeaders="true" showZeros="true" rightToLeft="false" tabSelected="true" showOutlineSymbols="true" defaultGridColor="true" view="normal" topLeftCell="A8" colorId="64" zoomScale="85" zoomScaleNormal="85" zoomScalePageLayoutView="100" workbookViewId="0">
      <selection pane="topLeft" activeCell="T56" activeCellId="0" sqref="T56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3" min="2" style="0" width="9"/>
    <col collapsed="false" customWidth="true" hidden="false" outlineLevel="0" max="11" min="4" style="0" width="8.67"/>
    <col collapsed="false" customWidth="true" hidden="false" outlineLevel="0" max="12" min="12" style="0" width="5.7"/>
    <col collapsed="false" customWidth="true" hidden="false" outlineLevel="0" max="13" min="13" style="0" width="1.71"/>
    <col collapsed="false" customWidth="true" hidden="false" outlineLevel="0" max="14" min="14" style="0" width="5.43"/>
    <col collapsed="false" customWidth="true" hidden="false" outlineLevel="0" max="15" min="15" style="0" width="5.28"/>
    <col collapsed="false" customWidth="true" hidden="false" outlineLevel="0" max="16" min="16" style="0" width="3.42"/>
    <col collapsed="false" customWidth="true" hidden="false" outlineLevel="0" max="17" min="17" style="0" width="19.42"/>
    <col collapsed="false" customWidth="true" hidden="false" outlineLevel="0" max="18" min="18" style="0" width="5.43"/>
    <col collapsed="false" customWidth="true" hidden="false" outlineLevel="0" max="19" min="19" style="0" width="5.28"/>
    <col collapsed="false" customWidth="true" hidden="false" outlineLevel="0" max="20" min="20" style="0" width="3.42"/>
    <col collapsed="false" customWidth="true" hidden="false" outlineLevel="0" max="21" min="21" style="0" width="19.99"/>
    <col collapsed="false" customWidth="true" hidden="false" outlineLevel="0" max="22" min="22" style="0" width="5.43"/>
    <col collapsed="false" customWidth="true" hidden="false" outlineLevel="0" max="23" min="23" style="0" width="5.28"/>
    <col collapsed="false" customWidth="true" hidden="false" outlineLevel="0" max="24" min="24" style="0" width="3.42"/>
    <col collapsed="false" customWidth="true" hidden="false" outlineLevel="0" max="25" min="25" style="0" width="19.3"/>
    <col collapsed="false" customWidth="true" hidden="false" outlineLevel="0" max="26" min="26" style="0" width="5.43"/>
    <col collapsed="false" customWidth="true" hidden="false" outlineLevel="0" max="27" min="27" style="0" width="5.28"/>
    <col collapsed="false" customWidth="true" hidden="false" outlineLevel="0" max="28" min="28" style="0" width="3.42"/>
    <col collapsed="false" customWidth="true" hidden="false" outlineLevel="0" max="29" min="29" style="0" width="19.3"/>
    <col collapsed="false" customWidth="true" hidden="false" outlineLevel="0" max="30" min="30" style="0" width="5.43"/>
    <col collapsed="false" customWidth="true" hidden="false" outlineLevel="0" max="31" min="31" style="0" width="5.28"/>
    <col collapsed="false" customWidth="true" hidden="false" outlineLevel="0" max="32" min="32" style="0" width="3.42"/>
    <col collapsed="false" customWidth="true" hidden="false" outlineLevel="0" max="33" min="33" style="0" width="19.42"/>
    <col collapsed="false" customWidth="true" hidden="false" outlineLevel="0" max="1025" min="34" style="0" width="8.67"/>
  </cols>
  <sheetData>
    <row r="2" customFormat="false" ht="15.75" hidden="false" customHeight="false" outlineLevel="0" collapsed="false">
      <c r="A2" s="38" t="s">
        <v>46</v>
      </c>
      <c r="B2" s="38"/>
      <c r="C2" s="38"/>
    </row>
    <row r="3" customFormat="false" ht="15.75" hidden="false" customHeight="false" outlineLevel="0" collapsed="false">
      <c r="A3" s="40"/>
      <c r="B3" s="41"/>
      <c r="C3" s="41"/>
      <c r="D3" s="41"/>
      <c r="E3" s="41"/>
      <c r="F3" s="41"/>
      <c r="G3" s="41"/>
      <c r="H3" s="41"/>
      <c r="I3" s="41"/>
      <c r="J3" s="41"/>
      <c r="K3" s="41" t="s">
        <v>47</v>
      </c>
      <c r="L3" s="42"/>
      <c r="N3" s="43" t="s">
        <v>104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customFormat="false" ht="15.75" hidden="false" customHeight="false" outlineLevel="0" collapsed="false">
      <c r="B4" s="44" t="s">
        <v>105</v>
      </c>
      <c r="C4" s="44"/>
      <c r="D4" s="44"/>
      <c r="E4" s="44"/>
      <c r="F4" s="45" t="s">
        <v>50</v>
      </c>
      <c r="G4" s="45" t="s">
        <v>51</v>
      </c>
      <c r="H4" s="45" t="s">
        <v>52</v>
      </c>
      <c r="I4" s="45" t="s">
        <v>53</v>
      </c>
      <c r="J4" s="45" t="s">
        <v>54</v>
      </c>
      <c r="K4" s="45" t="s">
        <v>55</v>
      </c>
      <c r="L4" s="46"/>
      <c r="N4" s="47" t="s">
        <v>56</v>
      </c>
      <c r="O4" s="47"/>
      <c r="P4" s="47"/>
      <c r="Q4" s="47"/>
      <c r="R4" s="48" t="s">
        <v>57</v>
      </c>
      <c r="S4" s="48"/>
      <c r="T4" s="48"/>
      <c r="U4" s="48"/>
      <c r="V4" s="49" t="s">
        <v>58</v>
      </c>
      <c r="W4" s="49"/>
      <c r="X4" s="49"/>
      <c r="Y4" s="49"/>
      <c r="Z4" s="50" t="s">
        <v>59</v>
      </c>
      <c r="AA4" s="50"/>
      <c r="AB4" s="50"/>
      <c r="AC4" s="50"/>
      <c r="AD4" s="92" t="s">
        <v>103</v>
      </c>
      <c r="AE4" s="92"/>
      <c r="AF4" s="92"/>
      <c r="AG4" s="92"/>
      <c r="AH4" s="52" t="s">
        <v>61</v>
      </c>
      <c r="AI4" s="52"/>
    </row>
    <row r="5" customFormat="false" ht="15.75" hidden="false" customHeight="false" outlineLevel="0" collapsed="false">
      <c r="A5" s="53" t="s">
        <v>62</v>
      </c>
      <c r="B5" s="54" t="s">
        <v>63</v>
      </c>
      <c r="C5" s="55" t="s">
        <v>106</v>
      </c>
      <c r="D5" s="55" t="s">
        <v>65</v>
      </c>
      <c r="E5" s="56" t="s">
        <v>65</v>
      </c>
      <c r="F5" s="57" t="s">
        <v>66</v>
      </c>
      <c r="G5" s="58" t="s">
        <v>66</v>
      </c>
      <c r="H5" s="59" t="s">
        <v>66</v>
      </c>
      <c r="I5" s="58" t="s">
        <v>66</v>
      </c>
      <c r="J5" s="60" t="s">
        <v>66</v>
      </c>
      <c r="K5" s="61" t="s">
        <v>66</v>
      </c>
      <c r="L5" s="46" t="s">
        <v>67</v>
      </c>
      <c r="N5" s="62" t="s">
        <v>67</v>
      </c>
      <c r="O5" s="63" t="s">
        <v>68</v>
      </c>
      <c r="P5" s="64" t="s">
        <v>69</v>
      </c>
      <c r="Q5" s="46"/>
      <c r="R5" s="62" t="s">
        <v>67</v>
      </c>
      <c r="S5" s="63" t="s">
        <v>68</v>
      </c>
      <c r="T5" s="64" t="s">
        <v>69</v>
      </c>
      <c r="U5" s="46"/>
      <c r="V5" s="62" t="s">
        <v>67</v>
      </c>
      <c r="W5" s="63" t="s">
        <v>68</v>
      </c>
      <c r="X5" s="64" t="s">
        <v>69</v>
      </c>
      <c r="Y5" s="46"/>
      <c r="Z5" s="62" t="s">
        <v>67</v>
      </c>
      <c r="AA5" s="63" t="s">
        <v>68</v>
      </c>
      <c r="AB5" s="64" t="s">
        <v>69</v>
      </c>
      <c r="AC5" s="46"/>
      <c r="AD5" s="62" t="s">
        <v>67</v>
      </c>
      <c r="AE5" s="63" t="s">
        <v>68</v>
      </c>
      <c r="AF5" s="64" t="s">
        <v>69</v>
      </c>
      <c r="AG5" s="65"/>
      <c r="AH5" s="66" t="s">
        <v>70</v>
      </c>
      <c r="AI5" s="66"/>
    </row>
    <row r="6" customFormat="false" ht="15" hidden="false" customHeight="false" outlineLevel="0" collapsed="false">
      <c r="A6" s="53" t="s">
        <v>71</v>
      </c>
      <c r="B6" s="45" t="str">
        <f aca="false">HEX2BIN(B5,8)</f>
        <v>00000111</v>
      </c>
      <c r="C6" s="45" t="str">
        <f aca="false">HEX2BIN(C5,8)</f>
        <v>00110001</v>
      </c>
      <c r="D6" s="45" t="str">
        <f aca="false">HEX2BIN(D5,8)</f>
        <v>00000001</v>
      </c>
      <c r="E6" s="45" t="str">
        <f aca="false">HEX2BIN(E5,8)</f>
        <v>00000001</v>
      </c>
      <c r="F6" s="45" t="str">
        <f aca="false">HEX2BIN(F5,8)</f>
        <v>00000000</v>
      </c>
      <c r="G6" s="45" t="str">
        <f aca="false">HEX2BIN(G5,8)</f>
        <v>00000000</v>
      </c>
      <c r="H6" s="45" t="str">
        <f aca="false">HEX2BIN(H5,8)</f>
        <v>00000000</v>
      </c>
      <c r="I6" s="45" t="str">
        <f aca="false">HEX2BIN(I5,8)</f>
        <v>00000000</v>
      </c>
      <c r="J6" s="45" t="str">
        <f aca="false">HEX2BIN(J5,8)</f>
        <v>00000000</v>
      </c>
      <c r="K6" s="67"/>
      <c r="L6" s="46"/>
      <c r="N6" s="68" t="str">
        <f aca="false">MID(F6,1,1)</f>
        <v>0</v>
      </c>
      <c r="O6" s="69" t="str">
        <f aca="false">N6</f>
        <v>0</v>
      </c>
      <c r="P6" s="53" t="s">
        <v>72</v>
      </c>
      <c r="Q6" s="70" t="s">
        <v>73</v>
      </c>
      <c r="R6" s="68" t="str">
        <f aca="false">MID(G6,1,1)</f>
        <v>0</v>
      </c>
      <c r="S6" s="69" t="str">
        <f aca="false">R6</f>
        <v>0</v>
      </c>
      <c r="T6" s="53" t="s">
        <v>72</v>
      </c>
      <c r="U6" s="46" t="s">
        <v>73</v>
      </c>
      <c r="V6" s="68" t="str">
        <f aca="false">MID(H6,1,1)</f>
        <v>0</v>
      </c>
      <c r="W6" s="69" t="str">
        <f aca="false">V6</f>
        <v>0</v>
      </c>
      <c r="X6" s="53" t="s">
        <v>72</v>
      </c>
      <c r="Y6" s="90" t="s">
        <v>107</v>
      </c>
      <c r="Z6" s="68" t="str">
        <f aca="false">MID(I6,1,1)</f>
        <v>0</v>
      </c>
      <c r="AA6" s="69" t="str">
        <f aca="false">Z6</f>
        <v>0</v>
      </c>
      <c r="AB6" s="53" t="s">
        <v>72</v>
      </c>
      <c r="AC6" s="70" t="s">
        <v>73</v>
      </c>
      <c r="AD6" s="68" t="str">
        <f aca="false">MID(J6,1,1)</f>
        <v>0</v>
      </c>
      <c r="AE6" s="69" t="str">
        <f aca="false">AD6</f>
        <v>0</v>
      </c>
      <c r="AF6" s="53" t="s">
        <v>72</v>
      </c>
      <c r="AG6" s="70" t="s">
        <v>73</v>
      </c>
      <c r="AH6" s="66"/>
      <c r="AI6" s="66"/>
    </row>
    <row r="7" customFormat="false" ht="15" hidden="false" customHeight="false" outlineLevel="0" collapsed="false">
      <c r="A7" s="53" t="s">
        <v>75</v>
      </c>
      <c r="B7" s="45" t="n">
        <f aca="false">HEX2DEC(B5)</f>
        <v>7</v>
      </c>
      <c r="C7" s="45" t="n">
        <f aca="false">HEX2DEC(C5)</f>
        <v>49</v>
      </c>
      <c r="D7" s="45" t="n">
        <f aca="false">HEX2DEC(D5)</f>
        <v>1</v>
      </c>
      <c r="E7" s="45" t="n">
        <f aca="false">HEX2DEC(E5)</f>
        <v>1</v>
      </c>
      <c r="F7" s="45" t="n">
        <f aca="false">HEX2DEC(F5)</f>
        <v>0</v>
      </c>
      <c r="G7" s="45" t="n">
        <f aca="false">HEX2DEC(G5)</f>
        <v>0</v>
      </c>
      <c r="H7" s="45" t="n">
        <f aca="false">HEX2DEC(H5)</f>
        <v>0</v>
      </c>
      <c r="I7" s="45" t="n">
        <f aca="false">HEX2DEC(I5)</f>
        <v>0</v>
      </c>
      <c r="J7" s="45" t="n">
        <f aca="false">HEX2DEC(J5)</f>
        <v>0</v>
      </c>
      <c r="K7" s="45" t="n">
        <f aca="false">SUM(B7:J7)</f>
        <v>58</v>
      </c>
      <c r="L7" s="46"/>
      <c r="N7" s="68" t="str">
        <f aca="false">MID(F6,2,1)</f>
        <v>0</v>
      </c>
      <c r="O7" s="69" t="str">
        <f aca="false">N7</f>
        <v>0</v>
      </c>
      <c r="P7" s="53" t="s">
        <v>76</v>
      </c>
      <c r="Q7" s="70" t="s">
        <v>73</v>
      </c>
      <c r="R7" s="68" t="str">
        <f aca="false">MID(G6,2,1)</f>
        <v>0</v>
      </c>
      <c r="S7" s="69" t="str">
        <f aca="false">R7</f>
        <v>0</v>
      </c>
      <c r="T7" s="53" t="s">
        <v>76</v>
      </c>
      <c r="U7" s="46" t="s">
        <v>73</v>
      </c>
      <c r="V7" s="68" t="str">
        <f aca="false">MID(H6,2,1)</f>
        <v>0</v>
      </c>
      <c r="W7" s="69" t="str">
        <f aca="false">V7</f>
        <v>0</v>
      </c>
      <c r="X7" s="53" t="s">
        <v>76</v>
      </c>
      <c r="Y7" s="70" t="s">
        <v>73</v>
      </c>
      <c r="Z7" s="68" t="str">
        <f aca="false">MID(I6,2,1)</f>
        <v>0</v>
      </c>
      <c r="AA7" s="69" t="str">
        <f aca="false">Z7</f>
        <v>0</v>
      </c>
      <c r="AB7" s="53" t="s">
        <v>76</v>
      </c>
      <c r="AC7" s="70" t="s">
        <v>73</v>
      </c>
      <c r="AD7" s="68" t="str">
        <f aca="false">MID(J6,2,1)</f>
        <v>0</v>
      </c>
      <c r="AE7" s="69" t="str">
        <f aca="false">AD7</f>
        <v>0</v>
      </c>
      <c r="AF7" s="53" t="s">
        <v>76</v>
      </c>
      <c r="AG7" s="70" t="s">
        <v>73</v>
      </c>
      <c r="AH7" s="66"/>
      <c r="AI7" s="66"/>
    </row>
    <row r="8" customFormat="false" ht="15" hidden="false" customHeight="false" outlineLevel="0" collapsed="false">
      <c r="A8" s="53"/>
      <c r="B8" s="65"/>
      <c r="C8" s="65"/>
      <c r="D8" s="65"/>
      <c r="E8" s="65"/>
      <c r="F8" s="65"/>
      <c r="G8" s="65"/>
      <c r="H8" s="65"/>
      <c r="I8" s="65"/>
      <c r="J8" s="65"/>
      <c r="K8" s="65"/>
      <c r="L8" s="46"/>
      <c r="N8" s="68" t="str">
        <f aca="false">MID(F6,3,1)</f>
        <v>0</v>
      </c>
      <c r="O8" s="69" t="str">
        <f aca="false">N8</f>
        <v>0</v>
      </c>
      <c r="P8" s="53" t="s">
        <v>78</v>
      </c>
      <c r="Q8" s="70" t="s">
        <v>73</v>
      </c>
      <c r="R8" s="68" t="str">
        <f aca="false">MID(G6,3,1)</f>
        <v>0</v>
      </c>
      <c r="S8" s="69" t="str">
        <f aca="false">R8</f>
        <v>0</v>
      </c>
      <c r="T8" s="53" t="s">
        <v>78</v>
      </c>
      <c r="U8" s="46" t="s">
        <v>73</v>
      </c>
      <c r="V8" s="68" t="str">
        <f aca="false">MID(H6,3,1)</f>
        <v>0</v>
      </c>
      <c r="W8" s="69" t="str">
        <f aca="false">V8</f>
        <v>0</v>
      </c>
      <c r="X8" s="53" t="s">
        <v>78</v>
      </c>
      <c r="Y8" s="70" t="s">
        <v>73</v>
      </c>
      <c r="Z8" s="68" t="str">
        <f aca="false">MID(I6,3,1)</f>
        <v>0</v>
      </c>
      <c r="AA8" s="69" t="str">
        <f aca="false">Z8</f>
        <v>0</v>
      </c>
      <c r="AB8" s="53" t="s">
        <v>78</v>
      </c>
      <c r="AC8" s="70" t="s">
        <v>73</v>
      </c>
      <c r="AD8" s="68" t="str">
        <f aca="false">MID(J6,3,1)</f>
        <v>0</v>
      </c>
      <c r="AE8" s="69" t="str">
        <f aca="false">AD8</f>
        <v>0</v>
      </c>
      <c r="AF8" s="53" t="s">
        <v>78</v>
      </c>
      <c r="AG8" s="70" t="s">
        <v>73</v>
      </c>
      <c r="AH8" s="66"/>
      <c r="AI8" s="66"/>
    </row>
    <row r="9" customFormat="false" ht="15.75" hidden="false" customHeight="false" outlineLevel="0" collapsed="false">
      <c r="A9" s="53"/>
      <c r="B9" s="65"/>
      <c r="C9" s="65"/>
      <c r="D9" s="65"/>
      <c r="E9" s="65"/>
      <c r="F9" s="65"/>
      <c r="G9" s="65"/>
      <c r="H9" s="65"/>
      <c r="I9" s="65"/>
      <c r="J9" s="65"/>
      <c r="K9" s="65"/>
      <c r="L9" s="46"/>
      <c r="N9" s="68" t="str">
        <f aca="false">MID(F6,4,1)</f>
        <v>0</v>
      </c>
      <c r="O9" s="69" t="str">
        <f aca="false">N9</f>
        <v>0</v>
      </c>
      <c r="P9" s="53" t="s">
        <v>79</v>
      </c>
      <c r="Q9" s="70" t="s">
        <v>73</v>
      </c>
      <c r="R9" s="68" t="str">
        <f aca="false">MID(G6,4,1)</f>
        <v>0</v>
      </c>
      <c r="S9" s="69" t="str">
        <f aca="false">R9</f>
        <v>0</v>
      </c>
      <c r="T9" s="53" t="s">
        <v>79</v>
      </c>
      <c r="U9" s="90" t="s">
        <v>108</v>
      </c>
      <c r="V9" s="68" t="str">
        <f aca="false">MID(H6,4,1)</f>
        <v>0</v>
      </c>
      <c r="W9" s="69" t="str">
        <f aca="false">V9</f>
        <v>0</v>
      </c>
      <c r="X9" s="53" t="s">
        <v>79</v>
      </c>
      <c r="Y9" s="90" t="s">
        <v>109</v>
      </c>
      <c r="Z9" s="68" t="str">
        <f aca="false">MID(I6,4,1)</f>
        <v>0</v>
      </c>
      <c r="AA9" s="69" t="str">
        <f aca="false">Z9</f>
        <v>0</v>
      </c>
      <c r="AB9" s="53" t="s">
        <v>79</v>
      </c>
      <c r="AC9" s="70" t="s">
        <v>73</v>
      </c>
      <c r="AD9" s="68" t="str">
        <f aca="false">MID(J6,4,1)</f>
        <v>0</v>
      </c>
      <c r="AE9" s="69" t="str">
        <f aca="false">AD9</f>
        <v>0</v>
      </c>
      <c r="AF9" s="53" t="s">
        <v>79</v>
      </c>
      <c r="AG9" s="70" t="s">
        <v>73</v>
      </c>
      <c r="AH9" s="66"/>
      <c r="AI9" s="66"/>
    </row>
    <row r="10" customFormat="false" ht="15.75" hidden="false" customHeight="false" outlineLevel="0" collapsed="false">
      <c r="A10" s="53" t="s">
        <v>62</v>
      </c>
      <c r="B10" s="73" t="str">
        <f aca="false">B5</f>
        <v>07</v>
      </c>
      <c r="C10" s="74" t="str">
        <f aca="false">C5</f>
        <v>31</v>
      </c>
      <c r="D10" s="74" t="str">
        <f aca="false">D5</f>
        <v>01</v>
      </c>
      <c r="E10" s="75" t="str">
        <f aca="false">E5</f>
        <v>01</v>
      </c>
      <c r="F10" s="76" t="str">
        <f aca="false">BIN2HEX(F11,2)</f>
        <v>00</v>
      </c>
      <c r="G10" s="77" t="str">
        <f aca="false">BIN2HEX(G11,2)</f>
        <v>00</v>
      </c>
      <c r="H10" s="78" t="str">
        <f aca="false">BIN2HEX(H11,2)</f>
        <v>00</v>
      </c>
      <c r="I10" s="79" t="str">
        <f aca="false">BIN2HEX(I11,2)</f>
        <v>00</v>
      </c>
      <c r="J10" s="80" t="str">
        <f aca="false">BIN2HEX(J11,2)</f>
        <v>00</v>
      </c>
      <c r="K10" s="81" t="str">
        <f aca="false">IF(LEN(K11)&gt;2,MID(K11,2,2),K11)</f>
        <v>3A</v>
      </c>
      <c r="L10" s="46" t="s">
        <v>68</v>
      </c>
      <c r="N10" s="68" t="str">
        <f aca="false">MID(F6,5,1)</f>
        <v>0</v>
      </c>
      <c r="O10" s="69" t="str">
        <f aca="false">N10</f>
        <v>0</v>
      </c>
      <c r="P10" s="53" t="s">
        <v>80</v>
      </c>
      <c r="Q10" s="70" t="s">
        <v>73</v>
      </c>
      <c r="R10" s="68" t="str">
        <f aca="false">MID(G6,5,1)</f>
        <v>0</v>
      </c>
      <c r="S10" s="69" t="str">
        <f aca="false">R10</f>
        <v>0</v>
      </c>
      <c r="T10" s="53" t="s">
        <v>80</v>
      </c>
      <c r="U10" s="46" t="s">
        <v>73</v>
      </c>
      <c r="V10" s="68" t="str">
        <f aca="false">MID(H6,5,1)</f>
        <v>0</v>
      </c>
      <c r="W10" s="69" t="str">
        <f aca="false">V10</f>
        <v>0</v>
      </c>
      <c r="X10" s="53" t="s">
        <v>80</v>
      </c>
      <c r="Y10" s="70" t="s">
        <v>73</v>
      </c>
      <c r="Z10" s="68" t="str">
        <f aca="false">MID(I6,5,1)</f>
        <v>0</v>
      </c>
      <c r="AA10" s="69" t="str">
        <f aca="false">Z10</f>
        <v>0</v>
      </c>
      <c r="AB10" s="53" t="s">
        <v>80</v>
      </c>
      <c r="AC10" s="70" t="s">
        <v>73</v>
      </c>
      <c r="AD10" s="68" t="str">
        <f aca="false">MID(J6,5,1)</f>
        <v>0</v>
      </c>
      <c r="AE10" s="69" t="str">
        <f aca="false">AD10</f>
        <v>0</v>
      </c>
      <c r="AF10" s="53" t="s">
        <v>80</v>
      </c>
      <c r="AG10" s="70" t="s">
        <v>73</v>
      </c>
      <c r="AH10" s="66"/>
      <c r="AI10" s="66"/>
    </row>
    <row r="11" customFormat="false" ht="15" hidden="false" customHeight="false" outlineLevel="0" collapsed="false">
      <c r="A11" s="53" t="s">
        <v>71</v>
      </c>
      <c r="B11" s="45" t="str">
        <f aca="false">HEX2BIN(B10,8)</f>
        <v>00000111</v>
      </c>
      <c r="C11" s="45" t="str">
        <f aca="false">HEX2BIN(C10,8)</f>
        <v>00110001</v>
      </c>
      <c r="D11" s="45" t="str">
        <f aca="false">HEX2BIN(D10,8)</f>
        <v>00000001</v>
      </c>
      <c r="E11" s="45" t="str">
        <f aca="false">HEX2BIN(E10,8)</f>
        <v>00000001</v>
      </c>
      <c r="F11" s="82" t="str">
        <f aca="false">O6&amp;O7&amp;O8&amp;O9&amp;O10&amp;O11&amp;O12&amp;O13</f>
        <v>00000000</v>
      </c>
      <c r="G11" s="45" t="str">
        <f aca="false">S6&amp;S7&amp;S8&amp;S9&amp;S10&amp;S11&amp;S12&amp;S13</f>
        <v>00000000</v>
      </c>
      <c r="H11" s="82" t="str">
        <f aca="false">W6&amp;W7&amp;W8&amp;W9&amp;W10&amp;W11&amp;W12&amp;W13</f>
        <v>00000000</v>
      </c>
      <c r="I11" s="82" t="str">
        <f aca="false">AA6&amp;AA7&amp;AA8&amp;AA9&amp;AA10&amp;AA11&amp;AA12&amp;AA13</f>
        <v>00000000</v>
      </c>
      <c r="J11" s="45" t="str">
        <f aca="false">AE6&amp;AE7&amp;AE8&amp;AE9&amp;AE10&amp;AE11&amp;AE12&amp;AE13</f>
        <v>00000000</v>
      </c>
      <c r="K11" s="45" t="str">
        <f aca="false">DEC2HEX(K12)</f>
        <v>3A</v>
      </c>
      <c r="L11" s="46"/>
      <c r="N11" s="68" t="str">
        <f aca="false">MID(F6,6,1)</f>
        <v>0</v>
      </c>
      <c r="O11" s="69" t="str">
        <f aca="false">N11</f>
        <v>0</v>
      </c>
      <c r="P11" s="53" t="s">
        <v>83</v>
      </c>
      <c r="Q11" s="70" t="s">
        <v>73</v>
      </c>
      <c r="R11" s="68" t="str">
        <f aca="false">MID(G6,6,1)</f>
        <v>0</v>
      </c>
      <c r="S11" s="69" t="str">
        <f aca="false">R11</f>
        <v>0</v>
      </c>
      <c r="T11" s="53" t="s">
        <v>83</v>
      </c>
      <c r="U11" s="46" t="s">
        <v>73</v>
      </c>
      <c r="V11" s="68" t="str">
        <f aca="false">MID(H6,6,1)</f>
        <v>0</v>
      </c>
      <c r="W11" s="69" t="str">
        <f aca="false">V11</f>
        <v>0</v>
      </c>
      <c r="X11" s="53" t="s">
        <v>83</v>
      </c>
      <c r="Y11" s="90" t="s">
        <v>109</v>
      </c>
      <c r="Z11" s="68" t="str">
        <f aca="false">MID(I6,6,1)</f>
        <v>0</v>
      </c>
      <c r="AA11" s="69" t="str">
        <f aca="false">Z11</f>
        <v>0</v>
      </c>
      <c r="AB11" s="53" t="s">
        <v>83</v>
      </c>
      <c r="AC11" s="70" t="s">
        <v>73</v>
      </c>
      <c r="AD11" s="68" t="str">
        <f aca="false">MID(J6,6,1)</f>
        <v>0</v>
      </c>
      <c r="AE11" s="69" t="str">
        <f aca="false">AD11</f>
        <v>0</v>
      </c>
      <c r="AF11" s="53" t="s">
        <v>83</v>
      </c>
      <c r="AG11" s="70" t="s">
        <v>73</v>
      </c>
      <c r="AH11" s="66"/>
      <c r="AI11" s="66"/>
    </row>
    <row r="12" customFormat="false" ht="15" hidden="false" customHeight="false" outlineLevel="0" collapsed="false">
      <c r="A12" s="53" t="s">
        <v>75</v>
      </c>
      <c r="B12" s="45" t="n">
        <f aca="false">HEX2DEC(B10)</f>
        <v>7</v>
      </c>
      <c r="C12" s="45" t="n">
        <f aca="false">HEX2DEC(C10)</f>
        <v>49</v>
      </c>
      <c r="D12" s="45" t="n">
        <f aca="false">HEX2DEC(D10)</f>
        <v>1</v>
      </c>
      <c r="E12" s="45" t="n">
        <f aca="false">HEX2DEC(E10)</f>
        <v>1</v>
      </c>
      <c r="F12" s="45" t="n">
        <f aca="false">HEX2DEC(F10)</f>
        <v>0</v>
      </c>
      <c r="G12" s="45" t="n">
        <f aca="false">HEX2DEC(G10)</f>
        <v>0</v>
      </c>
      <c r="H12" s="45" t="n">
        <f aca="false">HEX2DEC(H10)</f>
        <v>0</v>
      </c>
      <c r="I12" s="45" t="n">
        <f aca="false">HEX2DEC(I10)</f>
        <v>0</v>
      </c>
      <c r="J12" s="45" t="n">
        <f aca="false">HEX2DEC(J10)</f>
        <v>0</v>
      </c>
      <c r="K12" s="45" t="n">
        <f aca="false">SUM(B12:J12)</f>
        <v>58</v>
      </c>
      <c r="L12" s="46"/>
      <c r="N12" s="68" t="str">
        <f aca="false">MID(F6,7,1)</f>
        <v>0</v>
      </c>
      <c r="O12" s="69" t="str">
        <f aca="false">N12</f>
        <v>0</v>
      </c>
      <c r="P12" s="53" t="s">
        <v>84</v>
      </c>
      <c r="Q12" s="70" t="s">
        <v>73</v>
      </c>
      <c r="R12" s="68" t="str">
        <f aca="false">MID(G6,7,1)</f>
        <v>0</v>
      </c>
      <c r="S12" s="69" t="str">
        <f aca="false">R12</f>
        <v>0</v>
      </c>
      <c r="T12" s="53" t="s">
        <v>84</v>
      </c>
      <c r="U12" s="46" t="s">
        <v>73</v>
      </c>
      <c r="V12" s="68" t="str">
        <f aca="false">MID(H6,7,1)</f>
        <v>0</v>
      </c>
      <c r="W12" s="69" t="str">
        <f aca="false">V12</f>
        <v>0</v>
      </c>
      <c r="X12" s="53" t="s">
        <v>84</v>
      </c>
      <c r="Y12" s="70" t="s">
        <v>73</v>
      </c>
      <c r="Z12" s="68" t="str">
        <f aca="false">MID(I6,7,1)</f>
        <v>0</v>
      </c>
      <c r="AA12" s="69" t="str">
        <f aca="false">Z12</f>
        <v>0</v>
      </c>
      <c r="AB12" s="53" t="s">
        <v>84</v>
      </c>
      <c r="AC12" s="70" t="s">
        <v>73</v>
      </c>
      <c r="AD12" s="68" t="str">
        <f aca="false">MID(J6,7,1)</f>
        <v>0</v>
      </c>
      <c r="AE12" s="69" t="str">
        <f aca="false">AD12</f>
        <v>0</v>
      </c>
      <c r="AF12" s="53" t="s">
        <v>84</v>
      </c>
      <c r="AG12" s="64" t="s">
        <v>73</v>
      </c>
      <c r="AH12" s="66"/>
      <c r="AI12" s="66"/>
    </row>
    <row r="13" customFormat="false" ht="15.75" hidden="false" customHeight="false" outlineLevel="0" collapsed="false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N13" s="86" t="str">
        <f aca="false">MID(F6,8,1)</f>
        <v>0</v>
      </c>
      <c r="O13" s="93" t="str">
        <f aca="false">N13</f>
        <v>0</v>
      </c>
      <c r="P13" s="83" t="s">
        <v>86</v>
      </c>
      <c r="Q13" s="34" t="s">
        <v>73</v>
      </c>
      <c r="R13" s="86" t="str">
        <f aca="false">MID(G6,8,1)</f>
        <v>0</v>
      </c>
      <c r="S13" s="93" t="str">
        <f aca="false">R13</f>
        <v>0</v>
      </c>
      <c r="T13" s="83" t="s">
        <v>86</v>
      </c>
      <c r="U13" s="85" t="s">
        <v>73</v>
      </c>
      <c r="V13" s="86" t="str">
        <f aca="false">MID(H6,8,1)</f>
        <v>0</v>
      </c>
      <c r="W13" s="93" t="str">
        <f aca="false">V13</f>
        <v>0</v>
      </c>
      <c r="X13" s="83" t="s">
        <v>86</v>
      </c>
      <c r="Y13" s="34" t="s">
        <v>73</v>
      </c>
      <c r="Z13" s="86" t="str">
        <f aca="false">MID(I6,8,1)</f>
        <v>0</v>
      </c>
      <c r="AA13" s="93" t="str">
        <f aca="false">Z13</f>
        <v>0</v>
      </c>
      <c r="AB13" s="83" t="s">
        <v>86</v>
      </c>
      <c r="AC13" s="34" t="s">
        <v>73</v>
      </c>
      <c r="AD13" s="86" t="str">
        <f aca="false">MID(J6,8,1)</f>
        <v>0</v>
      </c>
      <c r="AE13" s="93" t="str">
        <f aca="false">AD13</f>
        <v>0</v>
      </c>
      <c r="AF13" s="83" t="s">
        <v>86</v>
      </c>
      <c r="AG13" s="30" t="s">
        <v>73</v>
      </c>
      <c r="AH13" s="66"/>
      <c r="AI13" s="66"/>
    </row>
    <row r="14" customFormat="false" ht="15.7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 t="s">
        <v>47</v>
      </c>
      <c r="L14" s="42"/>
      <c r="N14" s="43" t="s">
        <v>110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customFormat="false" ht="15.75" hidden="false" customHeight="false" outlineLevel="0" collapsed="false">
      <c r="B15" s="44" t="s">
        <v>111</v>
      </c>
      <c r="C15" s="44"/>
      <c r="D15" s="44"/>
      <c r="E15" s="44"/>
      <c r="F15" s="45" t="s">
        <v>50</v>
      </c>
      <c r="G15" s="45" t="s">
        <v>51</v>
      </c>
      <c r="H15" s="45" t="s">
        <v>52</v>
      </c>
      <c r="I15" s="45" t="s">
        <v>53</v>
      </c>
      <c r="J15" s="45" t="s">
        <v>54</v>
      </c>
      <c r="K15" s="45" t="s">
        <v>55</v>
      </c>
      <c r="L15" s="46"/>
      <c r="N15" s="47" t="s">
        <v>56</v>
      </c>
      <c r="O15" s="47"/>
      <c r="P15" s="47"/>
      <c r="Q15" s="47"/>
      <c r="R15" s="48" t="s">
        <v>57</v>
      </c>
      <c r="S15" s="48"/>
      <c r="T15" s="48"/>
      <c r="U15" s="48"/>
      <c r="V15" s="49" t="s">
        <v>58</v>
      </c>
      <c r="W15" s="49"/>
      <c r="X15" s="49"/>
      <c r="Y15" s="49"/>
      <c r="Z15" s="50" t="s">
        <v>59</v>
      </c>
      <c r="AA15" s="50"/>
      <c r="AB15" s="50"/>
      <c r="AC15" s="50"/>
      <c r="AD15" s="92" t="s">
        <v>103</v>
      </c>
      <c r="AE15" s="92"/>
      <c r="AF15" s="92"/>
      <c r="AG15" s="92"/>
      <c r="AH15" s="52" t="s">
        <v>61</v>
      </c>
      <c r="AI15" s="52"/>
    </row>
    <row r="16" customFormat="false" ht="15.75" hidden="false" customHeight="false" outlineLevel="0" collapsed="false">
      <c r="A16" s="53" t="s">
        <v>62</v>
      </c>
      <c r="B16" s="54" t="s">
        <v>63</v>
      </c>
      <c r="C16" s="55" t="s">
        <v>106</v>
      </c>
      <c r="D16" s="55" t="s">
        <v>65</v>
      </c>
      <c r="E16" s="56" t="s">
        <v>89</v>
      </c>
      <c r="F16" s="59" t="s">
        <v>66</v>
      </c>
      <c r="G16" s="58" t="s">
        <v>66</v>
      </c>
      <c r="H16" s="58" t="s">
        <v>66</v>
      </c>
      <c r="I16" s="60" t="s">
        <v>66</v>
      </c>
      <c r="J16" s="60" t="s">
        <v>66</v>
      </c>
      <c r="K16" s="61" t="s">
        <v>66</v>
      </c>
      <c r="L16" s="46" t="s">
        <v>67</v>
      </c>
      <c r="N16" s="62" t="s">
        <v>67</v>
      </c>
      <c r="O16" s="63" t="s">
        <v>68</v>
      </c>
      <c r="P16" s="64" t="s">
        <v>69</v>
      </c>
      <c r="Q16" s="46"/>
      <c r="R16" s="62" t="s">
        <v>67</v>
      </c>
      <c r="S16" s="63" t="s">
        <v>68</v>
      </c>
      <c r="T16" s="64" t="s">
        <v>69</v>
      </c>
      <c r="U16" s="46"/>
      <c r="V16" s="62" t="s">
        <v>67</v>
      </c>
      <c r="W16" s="63" t="s">
        <v>68</v>
      </c>
      <c r="X16" s="64" t="s">
        <v>69</v>
      </c>
      <c r="Y16" s="46"/>
      <c r="Z16" s="62" t="s">
        <v>67</v>
      </c>
      <c r="AA16" s="63" t="s">
        <v>68</v>
      </c>
      <c r="AB16" s="64" t="s">
        <v>69</v>
      </c>
      <c r="AC16" s="46"/>
      <c r="AD16" s="62" t="s">
        <v>67</v>
      </c>
      <c r="AE16" s="63" t="s">
        <v>68</v>
      </c>
      <c r="AF16" s="64" t="s">
        <v>69</v>
      </c>
      <c r="AG16" s="65"/>
      <c r="AH16" s="66" t="s">
        <v>70</v>
      </c>
      <c r="AI16" s="66"/>
    </row>
    <row r="17" customFormat="false" ht="15" hidden="false" customHeight="false" outlineLevel="0" collapsed="false">
      <c r="A17" s="53" t="s">
        <v>71</v>
      </c>
      <c r="B17" s="45" t="str">
        <f aca="false">HEX2BIN(B16,8)</f>
        <v>00000111</v>
      </c>
      <c r="C17" s="45" t="str">
        <f aca="false">HEX2BIN(C16,8)</f>
        <v>00110001</v>
      </c>
      <c r="D17" s="45" t="str">
        <f aca="false">HEX2BIN(D16,8)</f>
        <v>00000001</v>
      </c>
      <c r="E17" s="45" t="str">
        <f aca="false">HEX2BIN(E16,8)</f>
        <v>00000010</v>
      </c>
      <c r="F17" s="45" t="str">
        <f aca="false">HEX2BIN(F16,8)</f>
        <v>00000000</v>
      </c>
      <c r="G17" s="45" t="str">
        <f aca="false">HEX2BIN(G16,8)</f>
        <v>00000000</v>
      </c>
      <c r="H17" s="45" t="str">
        <f aca="false">HEX2BIN(H16,8)</f>
        <v>00000000</v>
      </c>
      <c r="I17" s="45" t="str">
        <f aca="false">HEX2BIN(I16,8)</f>
        <v>00000000</v>
      </c>
      <c r="J17" s="45" t="str">
        <f aca="false">HEX2BIN(J16,8)</f>
        <v>00000000</v>
      </c>
      <c r="K17" s="65"/>
      <c r="L17" s="46"/>
      <c r="N17" s="68" t="str">
        <f aca="false">MID(F17,1,1)</f>
        <v>0</v>
      </c>
      <c r="O17" s="69" t="str">
        <f aca="false">N17</f>
        <v>0</v>
      </c>
      <c r="P17" s="53" t="s">
        <v>72</v>
      </c>
      <c r="Q17" s="70" t="s">
        <v>73</v>
      </c>
      <c r="R17" s="68" t="str">
        <f aca="false">MID(G17,1,1)</f>
        <v>0</v>
      </c>
      <c r="S17" s="69" t="str">
        <f aca="false">R17</f>
        <v>0</v>
      </c>
      <c r="T17" s="53" t="s">
        <v>72</v>
      </c>
      <c r="U17" s="70" t="s">
        <v>73</v>
      </c>
      <c r="V17" s="68" t="str">
        <f aca="false">MID(H17,1,1)</f>
        <v>0</v>
      </c>
      <c r="W17" s="69" t="str">
        <f aca="false">V17</f>
        <v>0</v>
      </c>
      <c r="X17" s="53" t="s">
        <v>72</v>
      </c>
      <c r="Y17" s="70" t="s">
        <v>73</v>
      </c>
      <c r="Z17" s="68" t="str">
        <f aca="false">MID(I17,1,1)</f>
        <v>0</v>
      </c>
      <c r="AA17" s="69" t="str">
        <f aca="false">Z17</f>
        <v>0</v>
      </c>
      <c r="AB17" s="53" t="s">
        <v>72</v>
      </c>
      <c r="AC17" s="70" t="s">
        <v>73</v>
      </c>
      <c r="AD17" s="68" t="str">
        <f aca="false">MID(J17,1,1)</f>
        <v>0</v>
      </c>
      <c r="AE17" s="69" t="str">
        <f aca="false">AD17</f>
        <v>0</v>
      </c>
      <c r="AF17" s="53" t="s">
        <v>72</v>
      </c>
      <c r="AG17" s="70" t="s">
        <v>73</v>
      </c>
      <c r="AH17" s="66"/>
      <c r="AI17" s="66"/>
    </row>
    <row r="18" customFormat="false" ht="15" hidden="false" customHeight="false" outlineLevel="0" collapsed="false">
      <c r="A18" s="53" t="s">
        <v>75</v>
      </c>
      <c r="B18" s="45" t="n">
        <f aca="false">HEX2DEC(B16)</f>
        <v>7</v>
      </c>
      <c r="C18" s="45" t="n">
        <f aca="false">HEX2DEC(C16)</f>
        <v>49</v>
      </c>
      <c r="D18" s="45" t="n">
        <f aca="false">HEX2DEC(D16)</f>
        <v>1</v>
      </c>
      <c r="E18" s="45" t="n">
        <f aca="false">HEX2DEC(E16)</f>
        <v>2</v>
      </c>
      <c r="F18" s="45" t="n">
        <f aca="false">HEX2DEC(F16)</f>
        <v>0</v>
      </c>
      <c r="G18" s="45" t="n">
        <f aca="false">HEX2DEC(G16)</f>
        <v>0</v>
      </c>
      <c r="H18" s="45" t="n">
        <f aca="false">HEX2DEC(H16)</f>
        <v>0</v>
      </c>
      <c r="I18" s="45" t="n">
        <f aca="false">HEX2DEC(I16)</f>
        <v>0</v>
      </c>
      <c r="J18" s="45" t="n">
        <f aca="false">HEX2DEC(J16)</f>
        <v>0</v>
      </c>
      <c r="K18" s="45" t="n">
        <f aca="false">SUM(B18:J18)</f>
        <v>59</v>
      </c>
      <c r="L18" s="46"/>
      <c r="N18" s="68" t="str">
        <f aca="false">MID(F17,2,1)</f>
        <v>0</v>
      </c>
      <c r="O18" s="69" t="str">
        <f aca="false">N18</f>
        <v>0</v>
      </c>
      <c r="P18" s="53" t="s">
        <v>76</v>
      </c>
      <c r="Q18" s="70" t="s">
        <v>73</v>
      </c>
      <c r="R18" s="68" t="str">
        <f aca="false">MID(G17,2,1)</f>
        <v>0</v>
      </c>
      <c r="S18" s="69" t="str">
        <f aca="false">R18</f>
        <v>0</v>
      </c>
      <c r="T18" s="53" t="s">
        <v>76</v>
      </c>
      <c r="U18" s="70" t="s">
        <v>73</v>
      </c>
      <c r="V18" s="68" t="str">
        <f aca="false">MID(H17,2,1)</f>
        <v>0</v>
      </c>
      <c r="W18" s="69" t="str">
        <f aca="false">V18</f>
        <v>0</v>
      </c>
      <c r="X18" s="53" t="s">
        <v>76</v>
      </c>
      <c r="Y18" s="70" t="s">
        <v>73</v>
      </c>
      <c r="Z18" s="68" t="str">
        <f aca="false">MID(I17,2,1)</f>
        <v>0</v>
      </c>
      <c r="AA18" s="69" t="str">
        <f aca="false">Z18</f>
        <v>0</v>
      </c>
      <c r="AB18" s="53" t="s">
        <v>76</v>
      </c>
      <c r="AC18" s="70" t="s">
        <v>73</v>
      </c>
      <c r="AD18" s="68" t="str">
        <f aca="false">MID(J17,2,1)</f>
        <v>0</v>
      </c>
      <c r="AE18" s="69" t="str">
        <f aca="false">AD18</f>
        <v>0</v>
      </c>
      <c r="AF18" s="53" t="s">
        <v>76</v>
      </c>
      <c r="AG18" s="70" t="s">
        <v>73</v>
      </c>
      <c r="AH18" s="66"/>
      <c r="AI18" s="66"/>
    </row>
    <row r="19" customFormat="false" ht="15" hidden="false" customHeight="false" outlineLevel="0" collapsed="false">
      <c r="A19" s="53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46"/>
      <c r="N19" s="68" t="str">
        <f aca="false">MID(F17,3,1)</f>
        <v>0</v>
      </c>
      <c r="O19" s="69" t="str">
        <f aca="false">N19</f>
        <v>0</v>
      </c>
      <c r="P19" s="53" t="s">
        <v>78</v>
      </c>
      <c r="Q19" s="70" t="s">
        <v>73</v>
      </c>
      <c r="R19" s="68" t="str">
        <f aca="false">MID(G17,3,1)</f>
        <v>0</v>
      </c>
      <c r="S19" s="69" t="str">
        <f aca="false">R19</f>
        <v>0</v>
      </c>
      <c r="T19" s="53" t="s">
        <v>78</v>
      </c>
      <c r="U19" s="70" t="s">
        <v>73</v>
      </c>
      <c r="V19" s="68" t="str">
        <f aca="false">MID(H17,3,1)</f>
        <v>0</v>
      </c>
      <c r="W19" s="69" t="str">
        <f aca="false">V19</f>
        <v>0</v>
      </c>
      <c r="X19" s="53" t="s">
        <v>78</v>
      </c>
      <c r="Y19" s="70" t="s">
        <v>73</v>
      </c>
      <c r="Z19" s="68" t="str">
        <f aca="false">MID(I17,3,1)</f>
        <v>0</v>
      </c>
      <c r="AA19" s="69" t="str">
        <f aca="false">Z19</f>
        <v>0</v>
      </c>
      <c r="AB19" s="53" t="s">
        <v>78</v>
      </c>
      <c r="AC19" s="70" t="s">
        <v>73</v>
      </c>
      <c r="AD19" s="68" t="str">
        <f aca="false">MID(J17,3,1)</f>
        <v>0</v>
      </c>
      <c r="AE19" s="69" t="str">
        <f aca="false">AD19</f>
        <v>0</v>
      </c>
      <c r="AF19" s="53" t="s">
        <v>78</v>
      </c>
      <c r="AG19" s="70" t="s">
        <v>73</v>
      </c>
      <c r="AH19" s="66"/>
      <c r="AI19" s="66"/>
    </row>
    <row r="20" customFormat="false" ht="15.75" hidden="false" customHeight="false" outlineLevel="0" collapsed="false">
      <c r="A20" s="5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46"/>
      <c r="N20" s="68" t="str">
        <f aca="false">MID(F17,4,1)</f>
        <v>0</v>
      </c>
      <c r="O20" s="69" t="str">
        <f aca="false">N20</f>
        <v>0</v>
      </c>
      <c r="P20" s="53" t="s">
        <v>79</v>
      </c>
      <c r="Q20" s="90" t="s">
        <v>108</v>
      </c>
      <c r="R20" s="68" t="str">
        <f aca="false">MID(G17,4,1)</f>
        <v>0</v>
      </c>
      <c r="S20" s="69" t="str">
        <f aca="false">R20</f>
        <v>0</v>
      </c>
      <c r="T20" s="53" t="s">
        <v>79</v>
      </c>
      <c r="U20" s="70" t="s">
        <v>73</v>
      </c>
      <c r="V20" s="68" t="str">
        <f aca="false">MID(H17,4,1)</f>
        <v>0</v>
      </c>
      <c r="W20" s="69" t="str">
        <f aca="false">V20</f>
        <v>0</v>
      </c>
      <c r="X20" s="53" t="s">
        <v>79</v>
      </c>
      <c r="Y20" s="70" t="s">
        <v>73</v>
      </c>
      <c r="Z20" s="68" t="str">
        <f aca="false">MID(I17,4,1)</f>
        <v>0</v>
      </c>
      <c r="AA20" s="69" t="str">
        <f aca="false">Z20</f>
        <v>0</v>
      </c>
      <c r="AB20" s="53" t="s">
        <v>79</v>
      </c>
      <c r="AC20" s="70" t="s">
        <v>73</v>
      </c>
      <c r="AD20" s="68" t="str">
        <f aca="false">MID(J17,4,1)</f>
        <v>0</v>
      </c>
      <c r="AE20" s="69" t="str">
        <f aca="false">AD20</f>
        <v>0</v>
      </c>
      <c r="AF20" s="53" t="s">
        <v>79</v>
      </c>
      <c r="AG20" s="70" t="s">
        <v>73</v>
      </c>
      <c r="AH20" s="66"/>
      <c r="AI20" s="66"/>
    </row>
    <row r="21" customFormat="false" ht="15.75" hidden="false" customHeight="false" outlineLevel="0" collapsed="false">
      <c r="A21" s="53" t="s">
        <v>62</v>
      </c>
      <c r="B21" s="73" t="str">
        <f aca="false">B16</f>
        <v>07</v>
      </c>
      <c r="C21" s="74" t="str">
        <f aca="false">C16</f>
        <v>31</v>
      </c>
      <c r="D21" s="74" t="str">
        <f aca="false">D16</f>
        <v>01</v>
      </c>
      <c r="E21" s="75" t="str">
        <f aca="false">E16</f>
        <v>02</v>
      </c>
      <c r="F21" s="76" t="str">
        <f aca="false">BIN2HEX(F22,2)</f>
        <v>00</v>
      </c>
      <c r="G21" s="77" t="str">
        <f aca="false">BIN2HEX(G22,2)</f>
        <v>00</v>
      </c>
      <c r="H21" s="78" t="str">
        <f aca="false">BIN2HEX(H22,2)</f>
        <v>00</v>
      </c>
      <c r="I21" s="79" t="str">
        <f aca="false">BIN2HEX(I22,2)</f>
        <v>00</v>
      </c>
      <c r="J21" s="80" t="str">
        <f aca="false">BIN2HEX(J22,2)</f>
        <v>00</v>
      </c>
      <c r="K21" s="81" t="str">
        <f aca="false">IF(LEN(K22)&gt;2,MID(K22,2,2),K22)</f>
        <v>3B</v>
      </c>
      <c r="L21" s="46" t="s">
        <v>68</v>
      </c>
      <c r="N21" s="68" t="str">
        <f aca="false">MID(F17,5,1)</f>
        <v>0</v>
      </c>
      <c r="O21" s="69" t="str">
        <f aca="false">N21</f>
        <v>0</v>
      </c>
      <c r="P21" s="53" t="s">
        <v>80</v>
      </c>
      <c r="Q21" s="70" t="s">
        <v>73</v>
      </c>
      <c r="R21" s="68" t="str">
        <f aca="false">MID(G17,5,1)</f>
        <v>0</v>
      </c>
      <c r="S21" s="69" t="str">
        <f aca="false">R21</f>
        <v>0</v>
      </c>
      <c r="T21" s="53" t="s">
        <v>80</v>
      </c>
      <c r="U21" s="70" t="s">
        <v>73</v>
      </c>
      <c r="V21" s="68" t="str">
        <f aca="false">MID(H17,5,1)</f>
        <v>0</v>
      </c>
      <c r="W21" s="69" t="str">
        <f aca="false">V21</f>
        <v>0</v>
      </c>
      <c r="X21" s="53" t="s">
        <v>80</v>
      </c>
      <c r="Y21" s="70" t="s">
        <v>73</v>
      </c>
      <c r="Z21" s="68" t="str">
        <f aca="false">MID(I17,5,1)</f>
        <v>0</v>
      </c>
      <c r="AA21" s="69" t="str">
        <f aca="false">Z21</f>
        <v>0</v>
      </c>
      <c r="AB21" s="53" t="s">
        <v>80</v>
      </c>
      <c r="AC21" s="70" t="s">
        <v>73</v>
      </c>
      <c r="AD21" s="68" t="str">
        <f aca="false">MID(J17,5,1)</f>
        <v>0</v>
      </c>
      <c r="AE21" s="69" t="str">
        <f aca="false">AD21</f>
        <v>0</v>
      </c>
      <c r="AF21" s="53" t="s">
        <v>80</v>
      </c>
      <c r="AG21" s="70" t="s">
        <v>73</v>
      </c>
      <c r="AH21" s="66"/>
      <c r="AI21" s="66"/>
    </row>
    <row r="22" customFormat="false" ht="15" hidden="false" customHeight="false" outlineLevel="0" collapsed="false">
      <c r="A22" s="53" t="s">
        <v>71</v>
      </c>
      <c r="B22" s="45" t="str">
        <f aca="false">HEX2BIN(B21,8)</f>
        <v>00000111</v>
      </c>
      <c r="C22" s="45" t="str">
        <f aca="false">HEX2BIN(C21,8)</f>
        <v>00110001</v>
      </c>
      <c r="D22" s="45" t="str">
        <f aca="false">HEX2BIN(D21,8)</f>
        <v>00000001</v>
      </c>
      <c r="E22" s="45" t="str">
        <f aca="false">HEX2BIN(E21,8)</f>
        <v>00000010</v>
      </c>
      <c r="F22" s="82" t="str">
        <f aca="false">O17&amp;O18&amp;O19&amp;O20&amp;O21&amp;O22&amp;O23&amp;O24</f>
        <v>00000000</v>
      </c>
      <c r="G22" s="45" t="str">
        <f aca="false">S17&amp;S18&amp;S19&amp;S20&amp;S21&amp;S22&amp;S23&amp;S24</f>
        <v>00000000</v>
      </c>
      <c r="H22" s="82" t="str">
        <f aca="false">W17&amp;W18&amp;W19&amp;W20&amp;W21&amp;W22&amp;W23&amp;W24</f>
        <v>00000000</v>
      </c>
      <c r="I22" s="82" t="str">
        <f aca="false">AA17&amp;AA18&amp;AA19&amp;AA20&amp;AA21&amp;AA22&amp;AA23&amp;AA24</f>
        <v>00000000</v>
      </c>
      <c r="J22" s="45" t="str">
        <f aca="false">AE17&amp;AE18&amp;AE19&amp;AE20&amp;AE21&amp;AE22&amp;AE23&amp;AE24</f>
        <v>00000000</v>
      </c>
      <c r="K22" s="45" t="str">
        <f aca="false">DEC2HEX(K23)</f>
        <v>3B</v>
      </c>
      <c r="L22" s="46"/>
      <c r="N22" s="68" t="str">
        <f aca="false">MID(F17,6,1)</f>
        <v>0</v>
      </c>
      <c r="O22" s="69" t="str">
        <f aca="false">N22</f>
        <v>0</v>
      </c>
      <c r="P22" s="53" t="s">
        <v>83</v>
      </c>
      <c r="Q22" s="70" t="s">
        <v>73</v>
      </c>
      <c r="R22" s="68" t="str">
        <f aca="false">MID(G17,6,1)</f>
        <v>0</v>
      </c>
      <c r="S22" s="69" t="str">
        <f aca="false">R22</f>
        <v>0</v>
      </c>
      <c r="T22" s="53" t="s">
        <v>83</v>
      </c>
      <c r="U22" s="70" t="s">
        <v>73</v>
      </c>
      <c r="V22" s="68" t="str">
        <f aca="false">MID(H17,6,1)</f>
        <v>0</v>
      </c>
      <c r="W22" s="69" t="str">
        <f aca="false">V22</f>
        <v>0</v>
      </c>
      <c r="X22" s="53" t="s">
        <v>83</v>
      </c>
      <c r="Y22" s="70" t="s">
        <v>73</v>
      </c>
      <c r="Z22" s="68" t="str">
        <f aca="false">MID(I17,6,1)</f>
        <v>0</v>
      </c>
      <c r="AA22" s="69" t="str">
        <f aca="false">Z22</f>
        <v>0</v>
      </c>
      <c r="AB22" s="53" t="s">
        <v>83</v>
      </c>
      <c r="AC22" s="70" t="s">
        <v>73</v>
      </c>
      <c r="AD22" s="68" t="str">
        <f aca="false">MID(J17,6,1)</f>
        <v>0</v>
      </c>
      <c r="AE22" s="69" t="str">
        <f aca="false">AD22</f>
        <v>0</v>
      </c>
      <c r="AF22" s="53" t="s">
        <v>83</v>
      </c>
      <c r="AG22" s="70" t="s">
        <v>73</v>
      </c>
      <c r="AH22" s="66"/>
      <c r="AI22" s="66"/>
    </row>
    <row r="23" customFormat="false" ht="15" hidden="false" customHeight="false" outlineLevel="0" collapsed="false">
      <c r="A23" s="53" t="s">
        <v>75</v>
      </c>
      <c r="B23" s="45" t="n">
        <f aca="false">HEX2DEC(B21)</f>
        <v>7</v>
      </c>
      <c r="C23" s="45" t="n">
        <f aca="false">HEX2DEC(C21)</f>
        <v>49</v>
      </c>
      <c r="D23" s="45" t="n">
        <f aca="false">HEX2DEC(D21)</f>
        <v>1</v>
      </c>
      <c r="E23" s="45" t="n">
        <f aca="false">HEX2DEC(E21)</f>
        <v>2</v>
      </c>
      <c r="F23" s="45" t="n">
        <f aca="false">HEX2DEC(F21)</f>
        <v>0</v>
      </c>
      <c r="G23" s="45" t="n">
        <f aca="false">HEX2DEC(G21)</f>
        <v>0</v>
      </c>
      <c r="H23" s="45" t="n">
        <f aca="false">HEX2DEC(H21)</f>
        <v>0</v>
      </c>
      <c r="I23" s="45" t="n">
        <f aca="false">HEX2DEC(I21)</f>
        <v>0</v>
      </c>
      <c r="J23" s="45" t="n">
        <f aca="false">HEX2DEC(J21)</f>
        <v>0</v>
      </c>
      <c r="K23" s="45" t="n">
        <f aca="false">SUM(B23:J23)</f>
        <v>59</v>
      </c>
      <c r="L23" s="46"/>
      <c r="N23" s="68" t="str">
        <f aca="false">MID(F17,7,1)</f>
        <v>0</v>
      </c>
      <c r="O23" s="69" t="str">
        <f aca="false">N23</f>
        <v>0</v>
      </c>
      <c r="P23" s="53" t="s">
        <v>84</v>
      </c>
      <c r="Q23" s="70" t="s">
        <v>73</v>
      </c>
      <c r="R23" s="68" t="str">
        <f aca="false">MID(G17,7,1)</f>
        <v>0</v>
      </c>
      <c r="S23" s="69" t="str">
        <f aca="false">R23</f>
        <v>0</v>
      </c>
      <c r="T23" s="53" t="s">
        <v>84</v>
      </c>
      <c r="U23" s="70" t="s">
        <v>73</v>
      </c>
      <c r="V23" s="68" t="str">
        <f aca="false">MID(H17,7,1)</f>
        <v>0</v>
      </c>
      <c r="W23" s="69" t="str">
        <f aca="false">V23</f>
        <v>0</v>
      </c>
      <c r="X23" s="53" t="s">
        <v>84</v>
      </c>
      <c r="Y23" s="70" t="s">
        <v>73</v>
      </c>
      <c r="Z23" s="68" t="str">
        <f aca="false">MID(I17,7,1)</f>
        <v>0</v>
      </c>
      <c r="AA23" s="69" t="str">
        <f aca="false">Z23</f>
        <v>0</v>
      </c>
      <c r="AB23" s="53" t="s">
        <v>84</v>
      </c>
      <c r="AC23" s="70" t="s">
        <v>73</v>
      </c>
      <c r="AD23" s="68" t="str">
        <f aca="false">MID(J17,7,1)</f>
        <v>0</v>
      </c>
      <c r="AE23" s="69" t="str">
        <f aca="false">AD23</f>
        <v>0</v>
      </c>
      <c r="AF23" s="53" t="s">
        <v>84</v>
      </c>
      <c r="AG23" s="70" t="s">
        <v>73</v>
      </c>
      <c r="AH23" s="66"/>
      <c r="AI23" s="66"/>
    </row>
    <row r="24" customFormat="false" ht="15.75" hidden="false" customHeight="false" outlineLevel="0" collapsed="false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N24" s="86" t="str">
        <f aca="false">MID(F17,8,1)</f>
        <v>0</v>
      </c>
      <c r="O24" s="93" t="str">
        <f aca="false">N24</f>
        <v>0</v>
      </c>
      <c r="P24" s="83" t="s">
        <v>86</v>
      </c>
      <c r="Q24" s="34" t="s">
        <v>73</v>
      </c>
      <c r="R24" s="86" t="str">
        <f aca="false">MID(G17,8,1)</f>
        <v>0</v>
      </c>
      <c r="S24" s="93" t="str">
        <f aca="false">R24</f>
        <v>0</v>
      </c>
      <c r="T24" s="83" t="s">
        <v>86</v>
      </c>
      <c r="U24" s="34" t="s">
        <v>73</v>
      </c>
      <c r="V24" s="86" t="str">
        <f aca="false">MID(H17,8,1)</f>
        <v>0</v>
      </c>
      <c r="W24" s="93" t="str">
        <f aca="false">V24</f>
        <v>0</v>
      </c>
      <c r="X24" s="83" t="s">
        <v>86</v>
      </c>
      <c r="Y24" s="34" t="s">
        <v>73</v>
      </c>
      <c r="Z24" s="86" t="str">
        <f aca="false">MID(I17,8,1)</f>
        <v>0</v>
      </c>
      <c r="AA24" s="93" t="str">
        <f aca="false">Z24</f>
        <v>0</v>
      </c>
      <c r="AB24" s="83" t="s">
        <v>86</v>
      </c>
      <c r="AC24" s="34" t="s">
        <v>73</v>
      </c>
      <c r="AD24" s="86" t="str">
        <f aca="false">MID(J17,8,1)</f>
        <v>0</v>
      </c>
      <c r="AE24" s="93" t="str">
        <f aca="false">AD24</f>
        <v>0</v>
      </c>
      <c r="AF24" s="83" t="s">
        <v>86</v>
      </c>
      <c r="AG24" s="34" t="s">
        <v>73</v>
      </c>
      <c r="AH24" s="66"/>
      <c r="AI24" s="66"/>
    </row>
    <row r="25" customFormat="false" ht="15.75" hidden="false" customHeight="false" outlineLevel="0" collapsed="false">
      <c r="A25" s="40"/>
      <c r="B25" s="41"/>
      <c r="C25" s="41"/>
      <c r="D25" s="41"/>
      <c r="E25" s="41"/>
      <c r="F25" s="41"/>
      <c r="G25" s="41"/>
      <c r="H25" s="41"/>
      <c r="I25" s="41" t="s">
        <v>47</v>
      </c>
      <c r="L25" s="42"/>
      <c r="N25" s="43" t="s">
        <v>112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customFormat="false" ht="15.75" hidden="false" customHeight="false" outlineLevel="0" collapsed="false">
      <c r="B26" s="44" t="s">
        <v>113</v>
      </c>
      <c r="C26" s="44"/>
      <c r="D26" s="44"/>
      <c r="E26" s="44"/>
      <c r="F26" s="45" t="s">
        <v>50</v>
      </c>
      <c r="G26" s="45" t="s">
        <v>51</v>
      </c>
      <c r="H26" s="45" t="s">
        <v>52</v>
      </c>
      <c r="I26" s="45" t="s">
        <v>53</v>
      </c>
      <c r="L26" s="46"/>
      <c r="N26" s="47" t="s">
        <v>56</v>
      </c>
      <c r="O26" s="47"/>
      <c r="P26" s="47"/>
      <c r="Q26" s="47"/>
      <c r="R26" s="48" t="s">
        <v>57</v>
      </c>
      <c r="S26" s="48"/>
      <c r="T26" s="48"/>
      <c r="U26" s="48"/>
      <c r="V26" s="49" t="s">
        <v>58</v>
      </c>
      <c r="W26" s="49"/>
      <c r="X26" s="49"/>
      <c r="Y26" s="49"/>
      <c r="Z26" s="94" t="s">
        <v>114</v>
      </c>
      <c r="AA26" s="94"/>
      <c r="AB26" s="94"/>
      <c r="AC26" s="94"/>
      <c r="AD26" s="53"/>
      <c r="AE26" s="65"/>
      <c r="AF26" s="65"/>
      <c r="AG26" s="65"/>
      <c r="AH26" s="65"/>
      <c r="AI26" s="65"/>
    </row>
    <row r="27" customFormat="false" ht="15.75" hidden="false" customHeight="false" outlineLevel="0" collapsed="false">
      <c r="A27" s="53" t="s">
        <v>62</v>
      </c>
      <c r="B27" s="54" t="s">
        <v>63</v>
      </c>
      <c r="C27" s="55" t="s">
        <v>106</v>
      </c>
      <c r="D27" s="55" t="s">
        <v>65</v>
      </c>
      <c r="E27" s="56" t="s">
        <v>97</v>
      </c>
      <c r="F27" s="57" t="s">
        <v>66</v>
      </c>
      <c r="G27" s="58" t="s">
        <v>66</v>
      </c>
      <c r="H27" s="59" t="s">
        <v>66</v>
      </c>
      <c r="I27" s="61" t="s">
        <v>66</v>
      </c>
      <c r="L27" s="46" t="s">
        <v>67</v>
      </c>
      <c r="N27" s="62" t="s">
        <v>67</v>
      </c>
      <c r="O27" s="63" t="s">
        <v>68</v>
      </c>
      <c r="P27" s="64" t="s">
        <v>69</v>
      </c>
      <c r="Q27" s="95" t="s">
        <v>115</v>
      </c>
      <c r="R27" s="62" t="s">
        <v>67</v>
      </c>
      <c r="S27" s="63" t="s">
        <v>68</v>
      </c>
      <c r="T27" s="64" t="s">
        <v>69</v>
      </c>
      <c r="U27" s="46"/>
      <c r="V27" s="62" t="s">
        <v>67</v>
      </c>
      <c r="W27" s="63" t="s">
        <v>68</v>
      </c>
      <c r="X27" s="64" t="s">
        <v>69</v>
      </c>
      <c r="Y27" s="46"/>
      <c r="Z27" s="89"/>
      <c r="AA27" s="89"/>
      <c r="AB27" s="89"/>
      <c r="AC27" s="89"/>
    </row>
    <row r="28" customFormat="false" ht="15" hidden="false" customHeight="false" outlineLevel="0" collapsed="false">
      <c r="A28" s="53" t="s">
        <v>71</v>
      </c>
      <c r="B28" s="45" t="str">
        <f aca="false">HEX2BIN(B27,8)</f>
        <v>00000111</v>
      </c>
      <c r="C28" s="45" t="str">
        <f aca="false">HEX2BIN(C27,8)</f>
        <v>00110001</v>
      </c>
      <c r="D28" s="45" t="str">
        <f aca="false">HEX2BIN(D27,8)</f>
        <v>00000001</v>
      </c>
      <c r="E28" s="45" t="str">
        <f aca="false">HEX2BIN(E27,8)</f>
        <v>00000011</v>
      </c>
      <c r="F28" s="45" t="str">
        <f aca="false">HEX2BIN(F27,8)</f>
        <v>00000000</v>
      </c>
      <c r="G28" s="45" t="str">
        <f aca="false">HEX2BIN(G27,8)</f>
        <v>00000000</v>
      </c>
      <c r="H28" s="45" t="str">
        <f aca="false">HEX2BIN(H27,8)</f>
        <v>00000000</v>
      </c>
      <c r="I28" s="45"/>
      <c r="K28" s="65"/>
      <c r="L28" s="46"/>
      <c r="N28" s="68" t="str">
        <f aca="false">MID(F28,1,1)</f>
        <v>0</v>
      </c>
      <c r="O28" s="69" t="str">
        <f aca="false">N28</f>
        <v>0</v>
      </c>
      <c r="P28" s="53" t="s">
        <v>72</v>
      </c>
      <c r="Q28" s="70" t="s">
        <v>73</v>
      </c>
      <c r="R28" s="68" t="str">
        <f aca="false">MID(G28,1,1)</f>
        <v>0</v>
      </c>
      <c r="S28" s="69" t="str">
        <f aca="false">R28</f>
        <v>0</v>
      </c>
      <c r="T28" s="53" t="s">
        <v>72</v>
      </c>
      <c r="U28" s="70" t="s">
        <v>73</v>
      </c>
      <c r="V28" s="68" t="str">
        <f aca="false">MID(H28,1,1)</f>
        <v>0</v>
      </c>
      <c r="W28" s="69" t="str">
        <f aca="false">V28</f>
        <v>0</v>
      </c>
      <c r="X28" s="53" t="s">
        <v>72</v>
      </c>
      <c r="Y28" s="70" t="s">
        <v>73</v>
      </c>
      <c r="Z28" s="89"/>
      <c r="AA28" s="89"/>
      <c r="AB28" s="89"/>
      <c r="AC28" s="89"/>
    </row>
    <row r="29" customFormat="false" ht="15" hidden="false" customHeight="false" outlineLevel="0" collapsed="false">
      <c r="A29" s="53" t="s">
        <v>75</v>
      </c>
      <c r="B29" s="45" t="n">
        <f aca="false">HEX2DEC(B27)</f>
        <v>7</v>
      </c>
      <c r="C29" s="45" t="n">
        <f aca="false">HEX2DEC(C27)</f>
        <v>49</v>
      </c>
      <c r="D29" s="45" t="n">
        <f aca="false">HEX2DEC(D27)</f>
        <v>1</v>
      </c>
      <c r="E29" s="45" t="n">
        <f aca="false">HEX2DEC(E27)</f>
        <v>3</v>
      </c>
      <c r="F29" s="45" t="n">
        <f aca="false">HEX2DEC(F27)</f>
        <v>0</v>
      </c>
      <c r="G29" s="45" t="n">
        <f aca="false">HEX2DEC(G27)</f>
        <v>0</v>
      </c>
      <c r="H29" s="45" t="n">
        <f aca="false">HEX2DEC(H27)</f>
        <v>0</v>
      </c>
      <c r="I29" s="45" t="n">
        <f aca="false">SUM(B29:H29)</f>
        <v>60</v>
      </c>
      <c r="L29" s="46"/>
      <c r="N29" s="68" t="str">
        <f aca="false">MID(F28,2,1)</f>
        <v>0</v>
      </c>
      <c r="O29" s="69" t="str">
        <f aca="false">N29</f>
        <v>0</v>
      </c>
      <c r="P29" s="53" t="s">
        <v>76</v>
      </c>
      <c r="Q29" s="87" t="s">
        <v>116</v>
      </c>
      <c r="R29" s="68" t="str">
        <f aca="false">MID(G28,2,1)</f>
        <v>0</v>
      </c>
      <c r="S29" s="69" t="str">
        <f aca="false">R29</f>
        <v>0</v>
      </c>
      <c r="T29" s="53" t="s">
        <v>76</v>
      </c>
      <c r="U29" s="70" t="s">
        <v>73</v>
      </c>
      <c r="V29" s="68" t="str">
        <f aca="false">MID(H28,2,1)</f>
        <v>0</v>
      </c>
      <c r="W29" s="69" t="str">
        <f aca="false">V29</f>
        <v>0</v>
      </c>
      <c r="X29" s="53" t="s">
        <v>76</v>
      </c>
      <c r="Y29" s="70" t="s">
        <v>73</v>
      </c>
      <c r="Z29" s="89"/>
      <c r="AA29" s="89"/>
      <c r="AB29" s="89"/>
      <c r="AC29" s="89"/>
    </row>
    <row r="30" customFormat="false" ht="15" hidden="false" customHeight="false" outlineLevel="0" collapsed="false">
      <c r="A30" s="5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46"/>
      <c r="N30" s="68" t="str">
        <f aca="false">MID(F28,3,1)</f>
        <v>0</v>
      </c>
      <c r="O30" s="69" t="str">
        <f aca="false">N30</f>
        <v>0</v>
      </c>
      <c r="P30" s="53" t="s">
        <v>78</v>
      </c>
      <c r="Q30" s="70" t="s">
        <v>73</v>
      </c>
      <c r="R30" s="68" t="str">
        <f aca="false">MID(G28,3,1)</f>
        <v>0</v>
      </c>
      <c r="S30" s="69" t="str">
        <f aca="false">R30</f>
        <v>0</v>
      </c>
      <c r="T30" s="53" t="s">
        <v>78</v>
      </c>
      <c r="U30" s="70" t="s">
        <v>73</v>
      </c>
      <c r="V30" s="68" t="str">
        <f aca="false">MID(H28,3,1)</f>
        <v>0</v>
      </c>
      <c r="W30" s="69" t="str">
        <f aca="false">V30</f>
        <v>0</v>
      </c>
      <c r="X30" s="53" t="s">
        <v>78</v>
      </c>
      <c r="Y30" s="70" t="s">
        <v>73</v>
      </c>
      <c r="Z30" s="89"/>
      <c r="AA30" s="89"/>
      <c r="AB30" s="89"/>
      <c r="AC30" s="89"/>
    </row>
    <row r="31" customFormat="false" ht="15.75" hidden="false" customHeight="false" outlineLevel="0" collapsed="false">
      <c r="A31" s="5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46"/>
      <c r="N31" s="68" t="str">
        <f aca="false">MID(F28,4,1)</f>
        <v>0</v>
      </c>
      <c r="O31" s="69" t="str">
        <f aca="false">N31</f>
        <v>0</v>
      </c>
      <c r="P31" s="53" t="s">
        <v>79</v>
      </c>
      <c r="Q31" s="90" t="s">
        <v>117</v>
      </c>
      <c r="R31" s="68" t="str">
        <f aca="false">MID(G28,4,1)</f>
        <v>0</v>
      </c>
      <c r="S31" s="69" t="str">
        <f aca="false">R31</f>
        <v>0</v>
      </c>
      <c r="T31" s="53" t="s">
        <v>79</v>
      </c>
      <c r="U31" s="70" t="s">
        <v>73</v>
      </c>
      <c r="V31" s="68" t="str">
        <f aca="false">MID(H28,4,1)</f>
        <v>0</v>
      </c>
      <c r="W31" s="69" t="str">
        <f aca="false">V31</f>
        <v>0</v>
      </c>
      <c r="X31" s="53" t="s">
        <v>79</v>
      </c>
      <c r="Y31" s="70" t="s">
        <v>73</v>
      </c>
      <c r="Z31" s="89"/>
      <c r="AA31" s="89"/>
      <c r="AB31" s="89"/>
      <c r="AC31" s="89"/>
    </row>
    <row r="32" customFormat="false" ht="15.75" hidden="false" customHeight="false" outlineLevel="0" collapsed="false">
      <c r="A32" s="53" t="s">
        <v>62</v>
      </c>
      <c r="B32" s="73" t="str">
        <f aca="false">B27</f>
        <v>07</v>
      </c>
      <c r="C32" s="74" t="str">
        <f aca="false">C27</f>
        <v>31</v>
      </c>
      <c r="D32" s="74" t="str">
        <f aca="false">D27</f>
        <v>01</v>
      </c>
      <c r="E32" s="75" t="str">
        <f aca="false">E27</f>
        <v>03</v>
      </c>
      <c r="F32" s="76" t="str">
        <f aca="false">BIN2HEX(F33,2)</f>
        <v>00</v>
      </c>
      <c r="G32" s="77" t="str">
        <f aca="false">BIN2HEX(G33,2)</f>
        <v>00</v>
      </c>
      <c r="H32" s="78" t="str">
        <f aca="false">BIN2HEX(H33,2)</f>
        <v>00</v>
      </c>
      <c r="I32" s="81" t="str">
        <f aca="false">IF(LEN(I33)&gt;2,MID(I33,2,2),I33)</f>
        <v>3C</v>
      </c>
      <c r="L32" s="46" t="s">
        <v>68</v>
      </c>
      <c r="N32" s="68" t="str">
        <f aca="false">MID(F28,5,1)</f>
        <v>0</v>
      </c>
      <c r="O32" s="69" t="str">
        <f aca="false">N32</f>
        <v>0</v>
      </c>
      <c r="P32" s="53" t="s">
        <v>80</v>
      </c>
      <c r="Q32" s="70" t="s">
        <v>73</v>
      </c>
      <c r="R32" s="68" t="str">
        <f aca="false">MID(G28,5,1)</f>
        <v>0</v>
      </c>
      <c r="S32" s="69" t="str">
        <f aca="false">R32</f>
        <v>0</v>
      </c>
      <c r="T32" s="53" t="s">
        <v>80</v>
      </c>
      <c r="U32" s="70" t="s">
        <v>73</v>
      </c>
      <c r="V32" s="68" t="str">
        <f aca="false">MID(H28,5,1)</f>
        <v>0</v>
      </c>
      <c r="W32" s="69" t="str">
        <f aca="false">V32</f>
        <v>0</v>
      </c>
      <c r="X32" s="53" t="s">
        <v>80</v>
      </c>
      <c r="Y32" s="70" t="s">
        <v>73</v>
      </c>
      <c r="Z32" s="89"/>
      <c r="AA32" s="89"/>
      <c r="AB32" s="89"/>
      <c r="AC32" s="89"/>
    </row>
    <row r="33" customFormat="false" ht="15" hidden="false" customHeight="false" outlineLevel="0" collapsed="false">
      <c r="A33" s="53" t="s">
        <v>71</v>
      </c>
      <c r="B33" s="45" t="str">
        <f aca="false">HEX2BIN(B32,8)</f>
        <v>00000111</v>
      </c>
      <c r="C33" s="45" t="str">
        <f aca="false">HEX2BIN(C32,8)</f>
        <v>00110001</v>
      </c>
      <c r="D33" s="45" t="str">
        <f aca="false">HEX2BIN(D32,8)</f>
        <v>00000001</v>
      </c>
      <c r="E33" s="45" t="str">
        <f aca="false">HEX2BIN(E32,8)</f>
        <v>00000011</v>
      </c>
      <c r="F33" s="82" t="str">
        <f aca="false">O28&amp;O29&amp;O30&amp;O31&amp;O32&amp;O33&amp;O34&amp;O35</f>
        <v>00000000</v>
      </c>
      <c r="G33" s="45" t="str">
        <f aca="false">S28&amp;S29&amp;S30&amp;S31&amp;S32&amp;S33&amp;S34&amp;S35</f>
        <v>00000000</v>
      </c>
      <c r="H33" s="82" t="str">
        <f aca="false">W28&amp;W29&amp;W30&amp;W31&amp;W32&amp;W33&amp;W34&amp;W35</f>
        <v>00000000</v>
      </c>
      <c r="I33" s="45" t="str">
        <f aca="false">DEC2HEX(I34)</f>
        <v>3C</v>
      </c>
      <c r="L33" s="46"/>
      <c r="N33" s="68" t="str">
        <f aca="false">MID(F28,6,1)</f>
        <v>0</v>
      </c>
      <c r="O33" s="69" t="str">
        <f aca="false">N33</f>
        <v>0</v>
      </c>
      <c r="P33" s="53" t="s">
        <v>83</v>
      </c>
      <c r="Q33" s="90" t="s">
        <v>117</v>
      </c>
      <c r="R33" s="68" t="str">
        <f aca="false">MID(G28,6,1)</f>
        <v>0</v>
      </c>
      <c r="S33" s="69" t="str">
        <f aca="false">R33</f>
        <v>0</v>
      </c>
      <c r="T33" s="53" t="s">
        <v>83</v>
      </c>
      <c r="U33" s="70" t="s">
        <v>73</v>
      </c>
      <c r="V33" s="68" t="str">
        <f aca="false">MID(H28,6,1)</f>
        <v>0</v>
      </c>
      <c r="W33" s="69" t="str">
        <f aca="false">V33</f>
        <v>0</v>
      </c>
      <c r="X33" s="53" t="s">
        <v>83</v>
      </c>
      <c r="Y33" s="70" t="s">
        <v>73</v>
      </c>
      <c r="Z33" s="89"/>
      <c r="AA33" s="89"/>
      <c r="AB33" s="89"/>
      <c r="AC33" s="89"/>
    </row>
    <row r="34" customFormat="false" ht="15" hidden="false" customHeight="false" outlineLevel="0" collapsed="false">
      <c r="A34" s="53" t="s">
        <v>75</v>
      </c>
      <c r="B34" s="45" t="n">
        <f aca="false">HEX2DEC(B32)</f>
        <v>7</v>
      </c>
      <c r="C34" s="45" t="n">
        <f aca="false">HEX2DEC(C32)</f>
        <v>49</v>
      </c>
      <c r="D34" s="45" t="n">
        <f aca="false">HEX2DEC(D32)</f>
        <v>1</v>
      </c>
      <c r="E34" s="45" t="n">
        <f aca="false">HEX2DEC(E32)</f>
        <v>3</v>
      </c>
      <c r="F34" s="45" t="n">
        <f aca="false">HEX2DEC(F32)</f>
        <v>0</v>
      </c>
      <c r="G34" s="45" t="n">
        <f aca="false">HEX2DEC(G32)</f>
        <v>0</v>
      </c>
      <c r="H34" s="45" t="n">
        <f aca="false">HEX2DEC(H32)</f>
        <v>0</v>
      </c>
      <c r="I34" s="45" t="n">
        <f aca="false">SUM(B34:H34)</f>
        <v>60</v>
      </c>
      <c r="L34" s="46"/>
      <c r="N34" s="68" t="str">
        <f aca="false">MID(F28,7,1)</f>
        <v>0</v>
      </c>
      <c r="O34" s="69" t="str">
        <f aca="false">N34</f>
        <v>0</v>
      </c>
      <c r="P34" s="53" t="s">
        <v>84</v>
      </c>
      <c r="Q34" s="87" t="s">
        <v>118</v>
      </c>
      <c r="R34" s="68" t="str">
        <f aca="false">MID(G28,7,1)</f>
        <v>0</v>
      </c>
      <c r="S34" s="69" t="str">
        <f aca="false">R34</f>
        <v>0</v>
      </c>
      <c r="T34" s="53" t="s">
        <v>84</v>
      </c>
      <c r="U34" s="70" t="s">
        <v>73</v>
      </c>
      <c r="V34" s="68" t="str">
        <f aca="false">MID(H28,7,1)</f>
        <v>0</v>
      </c>
      <c r="W34" s="69" t="str">
        <f aca="false">V34</f>
        <v>0</v>
      </c>
      <c r="X34" s="53" t="s">
        <v>84</v>
      </c>
      <c r="Y34" s="70" t="s">
        <v>73</v>
      </c>
      <c r="Z34" s="89"/>
      <c r="AA34" s="89"/>
      <c r="AB34" s="89"/>
      <c r="AC34" s="89"/>
    </row>
    <row r="35" customFormat="false" ht="15.75" hidden="false" customHeight="false" outlineLevel="0" collapsed="false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N35" s="86" t="str">
        <f aca="false">MID(F28,8,1)</f>
        <v>0</v>
      </c>
      <c r="O35" s="93" t="str">
        <f aca="false">N35</f>
        <v>0</v>
      </c>
      <c r="P35" s="83" t="s">
        <v>86</v>
      </c>
      <c r="Q35" s="34" t="s">
        <v>73</v>
      </c>
      <c r="R35" s="86" t="str">
        <f aca="false">MID(G28,8,1)</f>
        <v>0</v>
      </c>
      <c r="S35" s="93" t="str">
        <f aca="false">R35</f>
        <v>0</v>
      </c>
      <c r="T35" s="83" t="s">
        <v>86</v>
      </c>
      <c r="U35" s="96" t="s">
        <v>119</v>
      </c>
      <c r="V35" s="86" t="str">
        <f aca="false">MID(H28,8,1)</f>
        <v>0</v>
      </c>
      <c r="W35" s="93" t="str">
        <f aca="false">V35</f>
        <v>0</v>
      </c>
      <c r="X35" s="83" t="s">
        <v>86</v>
      </c>
      <c r="Y35" s="34" t="s">
        <v>73</v>
      </c>
      <c r="Z35" s="89"/>
      <c r="AA35" s="89"/>
      <c r="AB35" s="89"/>
      <c r="AC35" s="89"/>
    </row>
    <row r="36" customFormat="false" ht="15.75" hidden="false" customHeight="false" outlineLevel="0" collapsed="false">
      <c r="A36" s="40"/>
      <c r="B36" s="41"/>
      <c r="C36" s="41"/>
      <c r="D36" s="41"/>
      <c r="E36" s="41"/>
      <c r="F36" s="41"/>
      <c r="G36" s="41"/>
      <c r="H36" s="41"/>
      <c r="I36" s="41" t="s">
        <v>47</v>
      </c>
      <c r="L36" s="42"/>
      <c r="N36" s="43" t="s">
        <v>120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customFormat="false" ht="15.75" hidden="false" customHeight="false" outlineLevel="0" collapsed="false">
      <c r="B37" s="44" t="s">
        <v>121</v>
      </c>
      <c r="C37" s="44"/>
      <c r="D37" s="44"/>
      <c r="E37" s="44"/>
      <c r="F37" s="45" t="s">
        <v>50</v>
      </c>
      <c r="G37" s="45" t="s">
        <v>51</v>
      </c>
      <c r="H37" s="45" t="s">
        <v>52</v>
      </c>
      <c r="I37" s="45" t="s">
        <v>53</v>
      </c>
      <c r="L37" s="46"/>
      <c r="N37" s="47" t="s">
        <v>56</v>
      </c>
      <c r="O37" s="47"/>
      <c r="P37" s="47"/>
      <c r="Q37" s="47"/>
      <c r="R37" s="48" t="s">
        <v>57</v>
      </c>
      <c r="S37" s="48"/>
      <c r="T37" s="48"/>
      <c r="U37" s="48"/>
      <c r="V37" s="49" t="s">
        <v>58</v>
      </c>
      <c r="W37" s="49"/>
      <c r="X37" s="49"/>
      <c r="Y37" s="49"/>
      <c r="Z37" s="94" t="s">
        <v>122</v>
      </c>
      <c r="AA37" s="94"/>
      <c r="AB37" s="94"/>
      <c r="AC37" s="94"/>
      <c r="AD37" s="53"/>
      <c r="AE37" s="65"/>
      <c r="AF37" s="65"/>
      <c r="AG37" s="65"/>
      <c r="AH37" s="65"/>
      <c r="AI37" s="65"/>
    </row>
    <row r="38" customFormat="false" ht="15.75" hidden="false" customHeight="false" outlineLevel="0" collapsed="false">
      <c r="A38" s="53" t="s">
        <v>62</v>
      </c>
      <c r="B38" s="54" t="s">
        <v>63</v>
      </c>
      <c r="C38" s="55" t="s">
        <v>106</v>
      </c>
      <c r="D38" s="55" t="s">
        <v>89</v>
      </c>
      <c r="E38" s="56" t="s">
        <v>65</v>
      </c>
      <c r="F38" s="57" t="s">
        <v>66</v>
      </c>
      <c r="G38" s="58" t="s">
        <v>66</v>
      </c>
      <c r="H38" s="59" t="s">
        <v>66</v>
      </c>
      <c r="I38" s="61" t="s">
        <v>66</v>
      </c>
      <c r="L38" s="46" t="s">
        <v>67</v>
      </c>
      <c r="N38" s="62" t="s">
        <v>67</v>
      </c>
      <c r="O38" s="63" t="s">
        <v>68</v>
      </c>
      <c r="P38" s="64" t="s">
        <v>69</v>
      </c>
      <c r="Q38" s="95"/>
      <c r="R38" s="62" t="s">
        <v>67</v>
      </c>
      <c r="S38" s="63" t="s">
        <v>68</v>
      </c>
      <c r="T38" s="64" t="s">
        <v>69</v>
      </c>
      <c r="U38" s="46"/>
      <c r="V38" s="62" t="s">
        <v>67</v>
      </c>
      <c r="W38" s="63" t="s">
        <v>68</v>
      </c>
      <c r="X38" s="64" t="s">
        <v>69</v>
      </c>
      <c r="Y38" s="46"/>
      <c r="Z38" s="89"/>
      <c r="AA38" s="89"/>
      <c r="AB38" s="89"/>
      <c r="AC38" s="89"/>
    </row>
    <row r="39" customFormat="false" ht="13.8" hidden="false" customHeight="true" outlineLevel="0" collapsed="false">
      <c r="A39" s="53" t="s">
        <v>71</v>
      </c>
      <c r="B39" s="45" t="str">
        <f aca="false">HEX2BIN(B38,8)</f>
        <v>00000111</v>
      </c>
      <c r="C39" s="45" t="str">
        <f aca="false">HEX2BIN(C38,8)</f>
        <v>00110001</v>
      </c>
      <c r="D39" s="45" t="str">
        <f aca="false">HEX2BIN(D38,8)</f>
        <v>00000010</v>
      </c>
      <c r="E39" s="45" t="str">
        <f aca="false">HEX2BIN(E38,8)</f>
        <v>00000001</v>
      </c>
      <c r="F39" s="45" t="str">
        <f aca="false">HEX2BIN(F38,8)</f>
        <v>00000000</v>
      </c>
      <c r="G39" s="45" t="str">
        <f aca="false">HEX2BIN(G38,8)</f>
        <v>00000000</v>
      </c>
      <c r="H39" s="45" t="str">
        <f aca="false">HEX2BIN(H38,8)</f>
        <v>00000000</v>
      </c>
      <c r="I39" s="45"/>
      <c r="K39" s="65"/>
      <c r="L39" s="46"/>
      <c r="N39" s="68" t="str">
        <f aca="false">MID(F39,1,1)</f>
        <v>0</v>
      </c>
      <c r="O39" s="69" t="str">
        <f aca="false">N39</f>
        <v>0</v>
      </c>
      <c r="P39" s="53" t="s">
        <v>72</v>
      </c>
      <c r="Q39" s="97" t="s">
        <v>123</v>
      </c>
      <c r="R39" s="68" t="str">
        <f aca="false">MID(G39,1,1)</f>
        <v>0</v>
      </c>
      <c r="S39" s="69" t="str">
        <f aca="false">R39</f>
        <v>0</v>
      </c>
      <c r="T39" s="53" t="s">
        <v>72</v>
      </c>
      <c r="U39" s="70" t="s">
        <v>73</v>
      </c>
      <c r="V39" s="68" t="str">
        <f aca="false">MID(H39,1,1)</f>
        <v>0</v>
      </c>
      <c r="W39" s="69" t="str">
        <f aca="false">V39</f>
        <v>0</v>
      </c>
      <c r="X39" s="53" t="s">
        <v>72</v>
      </c>
      <c r="Y39" s="70" t="s">
        <v>73</v>
      </c>
      <c r="Z39" s="89"/>
      <c r="AA39" s="89"/>
      <c r="AB39" s="89"/>
      <c r="AC39" s="89"/>
    </row>
    <row r="40" customFormat="false" ht="13.8" hidden="false" customHeight="false" outlineLevel="0" collapsed="false">
      <c r="A40" s="53" t="s">
        <v>75</v>
      </c>
      <c r="B40" s="45" t="n">
        <f aca="false">HEX2DEC(B38)</f>
        <v>7</v>
      </c>
      <c r="C40" s="45" t="n">
        <f aca="false">HEX2DEC(C38)</f>
        <v>49</v>
      </c>
      <c r="D40" s="45" t="n">
        <f aca="false">HEX2DEC(D38)</f>
        <v>2</v>
      </c>
      <c r="E40" s="45" t="n">
        <f aca="false">HEX2DEC(E38)</f>
        <v>1</v>
      </c>
      <c r="F40" s="45" t="n">
        <f aca="false">HEX2DEC(F38)</f>
        <v>0</v>
      </c>
      <c r="G40" s="45" t="n">
        <f aca="false">HEX2DEC(G38)</f>
        <v>0</v>
      </c>
      <c r="H40" s="45" t="n">
        <f aca="false">HEX2DEC(H38)</f>
        <v>0</v>
      </c>
      <c r="I40" s="45" t="n">
        <f aca="false">SUM(B40:H40)</f>
        <v>59</v>
      </c>
      <c r="L40" s="46"/>
      <c r="N40" s="68" t="str">
        <f aca="false">MID(F39,2,1)</f>
        <v>0</v>
      </c>
      <c r="O40" s="69" t="str">
        <f aca="false">N40</f>
        <v>0</v>
      </c>
      <c r="P40" s="53" t="s">
        <v>76</v>
      </c>
      <c r="Q40" s="97"/>
      <c r="R40" s="68" t="str">
        <f aca="false">MID(G39,2,1)</f>
        <v>0</v>
      </c>
      <c r="S40" s="69" t="str">
        <f aca="false">R40</f>
        <v>0</v>
      </c>
      <c r="T40" s="53" t="s">
        <v>76</v>
      </c>
      <c r="U40" s="70" t="s">
        <v>73</v>
      </c>
      <c r="V40" s="68" t="str">
        <f aca="false">MID(H39,2,1)</f>
        <v>0</v>
      </c>
      <c r="W40" s="69" t="str">
        <f aca="false">V40</f>
        <v>0</v>
      </c>
      <c r="X40" s="53" t="s">
        <v>76</v>
      </c>
      <c r="Y40" s="70" t="s">
        <v>73</v>
      </c>
      <c r="Z40" s="89"/>
      <c r="AA40" s="89"/>
      <c r="AB40" s="89"/>
      <c r="AC40" s="89"/>
    </row>
    <row r="41" customFormat="false" ht="15" hidden="false" customHeight="true" outlineLevel="0" collapsed="false">
      <c r="A41" s="53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46"/>
      <c r="N41" s="68" t="str">
        <f aca="false">MID(F39,3,1)</f>
        <v>0</v>
      </c>
      <c r="O41" s="69" t="str">
        <f aca="false">N41</f>
        <v>0</v>
      </c>
      <c r="P41" s="53" t="s">
        <v>78</v>
      </c>
      <c r="Q41" s="98" t="s">
        <v>124</v>
      </c>
      <c r="R41" s="68" t="str">
        <f aca="false">MID(G39,3,1)</f>
        <v>0</v>
      </c>
      <c r="S41" s="69" t="str">
        <f aca="false">R41</f>
        <v>0</v>
      </c>
      <c r="T41" s="53" t="s">
        <v>78</v>
      </c>
      <c r="U41" s="70" t="s">
        <v>73</v>
      </c>
      <c r="V41" s="68" t="str">
        <f aca="false">MID(H39,3,1)</f>
        <v>0</v>
      </c>
      <c r="W41" s="69" t="str">
        <f aca="false">V41</f>
        <v>0</v>
      </c>
      <c r="X41" s="53" t="s">
        <v>78</v>
      </c>
      <c r="Y41" s="70" t="s">
        <v>73</v>
      </c>
      <c r="Z41" s="89"/>
      <c r="AA41" s="89"/>
      <c r="AB41" s="89"/>
      <c r="AC41" s="89"/>
    </row>
    <row r="42" customFormat="false" ht="15.75" hidden="false" customHeight="false" outlineLevel="0" collapsed="false">
      <c r="A42" s="5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46"/>
      <c r="N42" s="68" t="str">
        <f aca="false">MID(F39,4,1)</f>
        <v>0</v>
      </c>
      <c r="O42" s="69" t="str">
        <f aca="false">N42</f>
        <v>0</v>
      </c>
      <c r="P42" s="53" t="s">
        <v>79</v>
      </c>
      <c r="Q42" s="98"/>
      <c r="R42" s="68" t="str">
        <f aca="false">MID(G39,4,1)</f>
        <v>0</v>
      </c>
      <c r="S42" s="69" t="str">
        <f aca="false">R42</f>
        <v>0</v>
      </c>
      <c r="T42" s="53" t="s">
        <v>79</v>
      </c>
      <c r="U42" s="70" t="s">
        <v>73</v>
      </c>
      <c r="V42" s="68" t="str">
        <f aca="false">MID(H39,4,1)</f>
        <v>0</v>
      </c>
      <c r="W42" s="69" t="str">
        <f aca="false">V42</f>
        <v>0</v>
      </c>
      <c r="X42" s="53" t="s">
        <v>79</v>
      </c>
      <c r="Y42" s="70" t="s">
        <v>73</v>
      </c>
      <c r="Z42" s="89"/>
      <c r="AA42" s="89"/>
      <c r="AB42" s="89"/>
      <c r="AC42" s="89"/>
    </row>
    <row r="43" customFormat="false" ht="13.8" hidden="false" customHeight="true" outlineLevel="0" collapsed="false">
      <c r="A43" s="53" t="s">
        <v>62</v>
      </c>
      <c r="B43" s="73" t="str">
        <f aca="false">B38</f>
        <v>07</v>
      </c>
      <c r="C43" s="74" t="str">
        <f aca="false">C38</f>
        <v>31</v>
      </c>
      <c r="D43" s="74" t="str">
        <f aca="false">D38</f>
        <v>02</v>
      </c>
      <c r="E43" s="75" t="str">
        <f aca="false">E38</f>
        <v>01</v>
      </c>
      <c r="F43" s="76" t="str">
        <f aca="false">BIN2HEX(F44,2)</f>
        <v>00</v>
      </c>
      <c r="G43" s="77" t="str">
        <f aca="false">BIN2HEX(G44,2)</f>
        <v>00</v>
      </c>
      <c r="H43" s="78" t="str">
        <f aca="false">BIN2HEX(H44,2)</f>
        <v>00</v>
      </c>
      <c r="I43" s="81" t="str">
        <f aca="false">IF(LEN(I44)&gt;2,MID(I44,2,2),I44)</f>
        <v>3B</v>
      </c>
      <c r="L43" s="46" t="s">
        <v>68</v>
      </c>
      <c r="N43" s="68" t="str">
        <f aca="false">MID(F39,5,1)</f>
        <v>0</v>
      </c>
      <c r="O43" s="69" t="str">
        <f aca="false">N43</f>
        <v>0</v>
      </c>
      <c r="P43" s="53" t="s">
        <v>80</v>
      </c>
      <c r="Q43" s="99" t="s">
        <v>125</v>
      </c>
      <c r="R43" s="68" t="str">
        <f aca="false">MID(G39,5,1)</f>
        <v>0</v>
      </c>
      <c r="S43" s="69" t="str">
        <f aca="false">R43</f>
        <v>0</v>
      </c>
      <c r="T43" s="53" t="s">
        <v>80</v>
      </c>
      <c r="U43" s="70" t="s">
        <v>73</v>
      </c>
      <c r="V43" s="68" t="str">
        <f aca="false">MID(H39,5,1)</f>
        <v>0</v>
      </c>
      <c r="W43" s="69" t="str">
        <f aca="false">V43</f>
        <v>0</v>
      </c>
      <c r="X43" s="53" t="s">
        <v>80</v>
      </c>
      <c r="Y43" s="70" t="s">
        <v>73</v>
      </c>
      <c r="Z43" s="89"/>
      <c r="AA43" s="89"/>
      <c r="AB43" s="89"/>
      <c r="AC43" s="89"/>
    </row>
    <row r="44" customFormat="false" ht="13.8" hidden="false" customHeight="true" outlineLevel="0" collapsed="false">
      <c r="A44" s="53" t="s">
        <v>71</v>
      </c>
      <c r="B44" s="45" t="str">
        <f aca="false">HEX2BIN(B43,8)</f>
        <v>00000111</v>
      </c>
      <c r="C44" s="45" t="str">
        <f aca="false">HEX2BIN(C43,8)</f>
        <v>00110001</v>
      </c>
      <c r="D44" s="45" t="str">
        <f aca="false">HEX2BIN(D43,8)</f>
        <v>00000010</v>
      </c>
      <c r="E44" s="45" t="str">
        <f aca="false">HEX2BIN(E43,8)</f>
        <v>00000001</v>
      </c>
      <c r="F44" s="82" t="str">
        <f aca="false">O39&amp;O40&amp;O41&amp;O42&amp;O43&amp;O44&amp;O45&amp;O46</f>
        <v>00000000</v>
      </c>
      <c r="G44" s="45" t="str">
        <f aca="false">S39&amp;S40&amp;S41&amp;S42&amp;S43&amp;S44&amp;S45&amp;S46</f>
        <v>00000000</v>
      </c>
      <c r="H44" s="82" t="str">
        <f aca="false">W39&amp;W40&amp;W41&amp;W42&amp;W43&amp;W44&amp;W45&amp;W46</f>
        <v>00000000</v>
      </c>
      <c r="I44" s="45" t="str">
        <f aca="false">DEC2HEX(I45)</f>
        <v>3B</v>
      </c>
      <c r="L44" s="46"/>
      <c r="N44" s="68" t="str">
        <f aca="false">MID(F39,6,1)</f>
        <v>0</v>
      </c>
      <c r="O44" s="69" t="str">
        <f aca="false">N44</f>
        <v>0</v>
      </c>
      <c r="P44" s="53" t="s">
        <v>83</v>
      </c>
      <c r="Q44" s="99"/>
      <c r="R44" s="68" t="str">
        <f aca="false">MID(G39,6,1)</f>
        <v>0</v>
      </c>
      <c r="S44" s="69" t="str">
        <f aca="false">R44</f>
        <v>0</v>
      </c>
      <c r="T44" s="53" t="s">
        <v>83</v>
      </c>
      <c r="U44" s="100" t="s">
        <v>126</v>
      </c>
      <c r="V44" s="68" t="str">
        <f aca="false">MID(H39,6,1)</f>
        <v>0</v>
      </c>
      <c r="W44" s="69" t="str">
        <f aca="false">V44</f>
        <v>0</v>
      </c>
      <c r="X44" s="53" t="s">
        <v>83</v>
      </c>
      <c r="Y44" s="70" t="s">
        <v>73</v>
      </c>
      <c r="Z44" s="89"/>
      <c r="AA44" s="89"/>
      <c r="AB44" s="89"/>
      <c r="AC44" s="89"/>
    </row>
    <row r="45" customFormat="false" ht="13.8" hidden="false" customHeight="false" outlineLevel="0" collapsed="false">
      <c r="A45" s="53" t="s">
        <v>75</v>
      </c>
      <c r="B45" s="45" t="n">
        <f aca="false">HEX2DEC(B43)</f>
        <v>7</v>
      </c>
      <c r="C45" s="45" t="n">
        <f aca="false">HEX2DEC(C43)</f>
        <v>49</v>
      </c>
      <c r="D45" s="45" t="n">
        <f aca="false">HEX2DEC(D43)</f>
        <v>2</v>
      </c>
      <c r="E45" s="45" t="n">
        <f aca="false">HEX2DEC(E43)</f>
        <v>1</v>
      </c>
      <c r="F45" s="45" t="n">
        <f aca="false">HEX2DEC(F43)</f>
        <v>0</v>
      </c>
      <c r="G45" s="45" t="n">
        <f aca="false">HEX2DEC(G43)</f>
        <v>0</v>
      </c>
      <c r="H45" s="45" t="n">
        <f aca="false">HEX2DEC(H43)</f>
        <v>0</v>
      </c>
      <c r="I45" s="45" t="n">
        <f aca="false">SUM(B45:H45)</f>
        <v>59</v>
      </c>
      <c r="L45" s="46"/>
      <c r="N45" s="68" t="str">
        <f aca="false">MID(F39,7,1)</f>
        <v>0</v>
      </c>
      <c r="O45" s="69" t="str">
        <f aca="false">N45</f>
        <v>0</v>
      </c>
      <c r="P45" s="53" t="s">
        <v>84</v>
      </c>
      <c r="Q45" s="70" t="s">
        <v>73</v>
      </c>
      <c r="R45" s="68" t="str">
        <f aca="false">MID(G39,7,1)</f>
        <v>0</v>
      </c>
      <c r="S45" s="69" t="str">
        <f aca="false">R45</f>
        <v>0</v>
      </c>
      <c r="T45" s="53" t="s">
        <v>84</v>
      </c>
      <c r="U45" s="100"/>
      <c r="V45" s="68" t="str">
        <f aca="false">MID(H39,7,1)</f>
        <v>0</v>
      </c>
      <c r="W45" s="69" t="str">
        <f aca="false">V45</f>
        <v>0</v>
      </c>
      <c r="X45" s="53" t="s">
        <v>84</v>
      </c>
      <c r="Y45" s="70" t="s">
        <v>73</v>
      </c>
      <c r="Z45" s="89"/>
      <c r="AA45" s="89"/>
      <c r="AB45" s="89"/>
      <c r="AC45" s="89"/>
    </row>
    <row r="46" customFormat="false" ht="13.8" hidden="false" customHeight="false" outlineLevel="0" collapsed="false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  <c r="N46" s="86" t="str">
        <f aca="false">MID(F39,8,1)</f>
        <v>0</v>
      </c>
      <c r="O46" s="93" t="str">
        <f aca="false">N46</f>
        <v>0</v>
      </c>
      <c r="P46" s="83" t="s">
        <v>86</v>
      </c>
      <c r="Q46" s="34" t="s">
        <v>73</v>
      </c>
      <c r="R46" s="86" t="str">
        <f aca="false">MID(G39,8,1)</f>
        <v>0</v>
      </c>
      <c r="S46" s="93" t="str">
        <f aca="false">R46</f>
        <v>0</v>
      </c>
      <c r="T46" s="83" t="s">
        <v>86</v>
      </c>
      <c r="U46" s="100"/>
      <c r="V46" s="86" t="str">
        <f aca="false">MID(H39,8,1)</f>
        <v>0</v>
      </c>
      <c r="W46" s="93" t="str">
        <f aca="false">V46</f>
        <v>0</v>
      </c>
      <c r="X46" s="83" t="s">
        <v>86</v>
      </c>
      <c r="Y46" s="34" t="s">
        <v>73</v>
      </c>
      <c r="Z46" s="89"/>
      <c r="AA46" s="89"/>
      <c r="AB46" s="89"/>
      <c r="AC46" s="89"/>
    </row>
  </sheetData>
  <mergeCells count="37">
    <mergeCell ref="A2:C2"/>
    <mergeCell ref="N3:AI3"/>
    <mergeCell ref="B4:E4"/>
    <mergeCell ref="N4:Q4"/>
    <mergeCell ref="R4:U4"/>
    <mergeCell ref="V4:Y4"/>
    <mergeCell ref="Z4:AC4"/>
    <mergeCell ref="AD4:AG4"/>
    <mergeCell ref="AH4:AI4"/>
    <mergeCell ref="AH5:AI13"/>
    <mergeCell ref="N14:AI14"/>
    <mergeCell ref="B15:E15"/>
    <mergeCell ref="N15:Q15"/>
    <mergeCell ref="R15:U15"/>
    <mergeCell ref="V15:Y15"/>
    <mergeCell ref="Z15:AC15"/>
    <mergeCell ref="AD15:AG15"/>
    <mergeCell ref="AH15:AI15"/>
    <mergeCell ref="AH16:AI24"/>
    <mergeCell ref="N25:AI25"/>
    <mergeCell ref="B26:E26"/>
    <mergeCell ref="N26:Q26"/>
    <mergeCell ref="R26:U26"/>
    <mergeCell ref="V26:Y26"/>
    <mergeCell ref="Z26:AC26"/>
    <mergeCell ref="Z27:AC35"/>
    <mergeCell ref="N36:AI36"/>
    <mergeCell ref="B37:E37"/>
    <mergeCell ref="N37:Q37"/>
    <mergeCell ref="R37:U37"/>
    <mergeCell ref="V37:Y37"/>
    <mergeCell ref="Z37:AC37"/>
    <mergeCell ref="Z38:AC46"/>
    <mergeCell ref="Q39:Q40"/>
    <mergeCell ref="Q41:Q42"/>
    <mergeCell ref="Q43:Q44"/>
    <mergeCell ref="U44:U46"/>
  </mergeCells>
  <conditionalFormatting sqref="O6:O13">
    <cfRule type="expression" priority="2" aboveAverage="0" equalAverage="0" bottom="0" percent="0" rank="0" text="" dxfId="0">
      <formula>O6:O13&lt;&gt;N6:N13</formula>
    </cfRule>
  </conditionalFormatting>
  <conditionalFormatting sqref="S6:S13">
    <cfRule type="expression" priority="3" aboveAverage="0" equalAverage="0" bottom="0" percent="0" rank="0" text="" dxfId="1">
      <formula>S6:S13&lt;&gt;R6:R13</formula>
    </cfRule>
  </conditionalFormatting>
  <conditionalFormatting sqref="W6:W13">
    <cfRule type="expression" priority="4" aboveAverage="0" equalAverage="0" bottom="0" percent="0" rank="0" text="" dxfId="2">
      <formula>W6:W13&lt;&gt;V6:V13</formula>
    </cfRule>
  </conditionalFormatting>
  <conditionalFormatting sqref="AA6:AA13">
    <cfRule type="expression" priority="5" aboveAverage="0" equalAverage="0" bottom="0" percent="0" rank="0" text="" dxfId="3">
      <formula>AA6:AA13&lt;&gt;Z6:Z13</formula>
    </cfRule>
  </conditionalFormatting>
  <conditionalFormatting sqref="AE6:AE13">
    <cfRule type="expression" priority="6" aboveAverage="0" equalAverage="0" bottom="0" percent="0" rank="0" text="" dxfId="4">
      <formula>AE6:AE13&lt;&gt;AD6:AD13</formula>
    </cfRule>
  </conditionalFormatting>
  <conditionalFormatting sqref="AE17:AE24">
    <cfRule type="expression" priority="7" aboveAverage="0" equalAverage="0" bottom="0" percent="0" rank="0" text="" dxfId="5">
      <formula>AE17:AE24&lt;&gt;AD17:AD24</formula>
    </cfRule>
  </conditionalFormatting>
  <conditionalFormatting sqref="AA17:AA24">
    <cfRule type="expression" priority="8" aboveAverage="0" equalAverage="0" bottom="0" percent="0" rank="0" text="" dxfId="6">
      <formula>AA17:AA24&lt;&gt;Z17:Z24</formula>
    </cfRule>
  </conditionalFormatting>
  <conditionalFormatting sqref="W17:W24">
    <cfRule type="expression" priority="9" aboveAverage="0" equalAverage="0" bottom="0" percent="0" rank="0" text="" dxfId="7">
      <formula>W17:W24&lt;&gt;V17:V24</formula>
    </cfRule>
  </conditionalFormatting>
  <conditionalFormatting sqref="S17:S24">
    <cfRule type="expression" priority="10" aboveAverage="0" equalAverage="0" bottom="0" percent="0" rank="0" text="" dxfId="8">
      <formula>S17:S24&lt;&gt;R17:R24</formula>
    </cfRule>
  </conditionalFormatting>
  <conditionalFormatting sqref="O17:O24">
    <cfRule type="expression" priority="11" aboveAverage="0" equalAverage="0" bottom="0" percent="0" rank="0" text="" dxfId="9">
      <formula>O17:O24&lt;&gt;N17:N24</formula>
    </cfRule>
  </conditionalFormatting>
  <conditionalFormatting sqref="O28:O35">
    <cfRule type="expression" priority="12" aboveAverage="0" equalAverage="0" bottom="0" percent="0" rank="0" text="" dxfId="10">
      <formula>O28:O35&lt;&gt;N28:N35</formula>
    </cfRule>
  </conditionalFormatting>
  <conditionalFormatting sqref="S28:S35">
    <cfRule type="expression" priority="13" aboveAverage="0" equalAverage="0" bottom="0" percent="0" rank="0" text="" dxfId="11">
      <formula>S28:S35&lt;&gt;R28:R35</formula>
    </cfRule>
  </conditionalFormatting>
  <conditionalFormatting sqref="W28:W35">
    <cfRule type="expression" priority="14" aboveAverage="0" equalAverage="0" bottom="0" percent="0" rank="0" text="" dxfId="12">
      <formula>W28:W35&lt;&gt;V28:V35</formula>
    </cfRule>
  </conditionalFormatting>
  <conditionalFormatting sqref="O39:O46">
    <cfRule type="expression" priority="15" aboveAverage="0" equalAverage="0" bottom="0" percent="0" rank="0" text="" dxfId="13">
      <formula>O39:O46&lt;&gt;N39:N46</formula>
    </cfRule>
  </conditionalFormatting>
  <conditionalFormatting sqref="S39:S46">
    <cfRule type="expression" priority="16" aboveAverage="0" equalAverage="0" bottom="0" percent="0" rank="0" text="" dxfId="14">
      <formula>S39:S46&lt;&gt;R39:R46</formula>
    </cfRule>
  </conditionalFormatting>
  <conditionalFormatting sqref="W39:W46">
    <cfRule type="expression" priority="17" aboveAverage="0" equalAverage="0" bottom="0" percent="0" rank="0" text="" dxfId="15">
      <formula>W39:W46&lt;&gt;V39:V46</formula>
    </cfRule>
  </conditionalFormatting>
  <dataValidations count="1">
    <dataValidation allowBlank="true" error="This is a Binary value, which can be either 0 or 1." errorTitle="Wrong Value" operator="between" showDropDown="false" showErrorMessage="true" showInputMessage="true" sqref="O6:O13 S6:S13 W6:W13 AA6:AA13 AE6:AE13 O17:O24 S17:S24 W17:W24 AA17:AA24 AE17:AE24 O28:O35 S28:S35 W28:W35 O39:O46 S39:S46 W39:W46" type="whole">
      <formula1>0</formula1>
      <formula2>1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U34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I281" activeCellId="0" sqref="AI281"/>
    </sheetView>
  </sheetViews>
  <sheetFormatPr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1.71"/>
    <col collapsed="false" customWidth="true" hidden="false" outlineLevel="0" max="3" min="3" style="0" width="4.57"/>
    <col collapsed="false" customWidth="true" hidden="false" outlineLevel="0" max="13" min="4" style="0" width="9.13"/>
    <col collapsed="false" customWidth="true" hidden="false" outlineLevel="0" max="14" min="14" style="0" width="5.7"/>
    <col collapsed="false" customWidth="true" hidden="false" outlineLevel="0" max="15" min="15" style="0" width="1.71"/>
    <col collapsed="false" customWidth="true" hidden="false" outlineLevel="0" max="16" min="16" style="0" width="5.43"/>
    <col collapsed="false" customWidth="true" hidden="false" outlineLevel="0" max="17" min="17" style="0" width="5.28"/>
    <col collapsed="false" customWidth="true" hidden="false" outlineLevel="0" max="18" min="18" style="0" width="3.42"/>
    <col collapsed="false" customWidth="true" hidden="false" outlineLevel="0" max="19" min="19" style="0" width="20.14"/>
    <col collapsed="false" customWidth="true" hidden="false" outlineLevel="0" max="20" min="20" style="0" width="5.43"/>
    <col collapsed="false" customWidth="true" hidden="false" outlineLevel="0" max="21" min="21" style="0" width="5.28"/>
    <col collapsed="false" customWidth="true" hidden="false" outlineLevel="0" max="22" min="22" style="0" width="3.42"/>
    <col collapsed="false" customWidth="true" hidden="false" outlineLevel="0" max="23" min="23" style="0" width="20.42"/>
    <col collapsed="false" customWidth="true" hidden="false" outlineLevel="0" max="24" min="24" style="0" width="5.43"/>
    <col collapsed="false" customWidth="true" hidden="false" outlineLevel="0" max="25" min="25" style="0" width="5.28"/>
    <col collapsed="false" customWidth="true" hidden="false" outlineLevel="0" max="26" min="26" style="0" width="3.42"/>
    <col collapsed="false" customWidth="true" hidden="false" outlineLevel="0" max="27" min="27" style="0" width="20.57"/>
    <col collapsed="false" customWidth="true" hidden="false" outlineLevel="0" max="28" min="28" style="0" width="5.43"/>
    <col collapsed="false" customWidth="true" hidden="false" outlineLevel="0" max="29" min="29" style="0" width="5.28"/>
    <col collapsed="false" customWidth="true" hidden="false" outlineLevel="0" max="30" min="30" style="0" width="3.42"/>
    <col collapsed="false" customWidth="true" hidden="false" outlineLevel="0" max="31" min="31" style="0" width="20.42"/>
    <col collapsed="false" customWidth="true" hidden="false" outlineLevel="0" max="32" min="32" style="0" width="5.43"/>
    <col collapsed="false" customWidth="true" hidden="false" outlineLevel="0" max="33" min="33" style="0" width="5.28"/>
    <col collapsed="false" customWidth="true" hidden="false" outlineLevel="0" max="34" min="34" style="0" width="3.42"/>
    <col collapsed="false" customWidth="true" hidden="false" outlineLevel="0" max="35" min="35" style="0" width="19.99"/>
    <col collapsed="false" customWidth="true" hidden="false" outlineLevel="0" max="38" min="36" style="0" width="9.13"/>
    <col collapsed="false" customWidth="true" hidden="false" outlineLevel="0" max="39" min="39" style="101" width="9.13"/>
    <col collapsed="false" customWidth="true" hidden="true" outlineLevel="0" max="40" min="40" style="0" width="21.86"/>
    <col collapsed="false" customWidth="true" hidden="true" outlineLevel="0" max="41" min="41" style="0" width="12.14"/>
    <col collapsed="false" customWidth="true" hidden="true" outlineLevel="0" max="1025" min="42" style="0" width="9.13"/>
  </cols>
  <sheetData>
    <row r="1" customFormat="false" ht="15.75" hidden="false" customHeight="false" outlineLevel="0" collapsed="false">
      <c r="A1" s="102" t="s">
        <v>127</v>
      </c>
      <c r="C1" s="38" t="s">
        <v>46</v>
      </c>
      <c r="D1" s="38"/>
      <c r="E1" s="38"/>
      <c r="S1" s="39"/>
    </row>
    <row r="2" customFormat="false" ht="15.75" hidden="false" customHeight="false" outlineLevel="0" collapsed="false">
      <c r="A2" s="103" t="str">
        <f aca="false">AP35&amp;AP36&amp;AP37&amp;AP38&amp;AP39&amp;AP40&amp;AP41&amp;AP42&amp;AP43&amp;AP44&amp;AP45&amp;AP46&amp;AP47&amp;AP48&amp;AP49&amp;AP50&amp;AP51</f>
        <v/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 t="s">
        <v>47</v>
      </c>
      <c r="N2" s="42"/>
      <c r="P2" s="43" t="s">
        <v>128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N2" s="0" t="s">
        <v>68</v>
      </c>
      <c r="AP2" s="0" t="n">
        <v>1</v>
      </c>
      <c r="AQ2" s="0" t="n">
        <v>3</v>
      </c>
      <c r="AR2" s="0" t="n">
        <v>5</v>
      </c>
      <c r="AS2" s="0" t="n">
        <v>7</v>
      </c>
      <c r="AT2" s="0" t="n">
        <v>9</v>
      </c>
      <c r="AU2" s="0" t="n">
        <v>11</v>
      </c>
      <c r="AV2" s="0" t="n">
        <v>13</v>
      </c>
      <c r="AW2" s="0" t="n">
        <v>15</v>
      </c>
      <c r="AX2" s="0" t="n">
        <v>17</v>
      </c>
      <c r="AY2" s="0" t="n">
        <v>19</v>
      </c>
      <c r="AZ2" s="0" t="n">
        <v>21</v>
      </c>
      <c r="BA2" s="0" t="n">
        <v>23</v>
      </c>
      <c r="BB2" s="0" t="n">
        <v>25</v>
      </c>
      <c r="BC2" s="0" t="n">
        <v>27</v>
      </c>
      <c r="BD2" s="0" t="n">
        <v>29</v>
      </c>
      <c r="BE2" s="0" t="n">
        <v>31</v>
      </c>
      <c r="BF2" s="0" t="n">
        <v>33</v>
      </c>
      <c r="BG2" s="0" t="n">
        <v>35</v>
      </c>
      <c r="BH2" s="0" t="n">
        <v>37</v>
      </c>
      <c r="BI2" s="0" t="n">
        <v>39</v>
      </c>
      <c r="BJ2" s="0" t="n">
        <v>41</v>
      </c>
      <c r="BK2" s="0" t="n">
        <v>43</v>
      </c>
      <c r="BL2" s="0" t="n">
        <v>45</v>
      </c>
      <c r="BM2" s="0" t="n">
        <v>47</v>
      </c>
      <c r="BN2" s="0" t="n">
        <v>49</v>
      </c>
      <c r="BO2" s="0" t="n">
        <v>51</v>
      </c>
      <c r="BP2" s="0" t="n">
        <v>53</v>
      </c>
      <c r="BQ2" s="0" t="n">
        <v>55</v>
      </c>
      <c r="BR2" s="0" t="n">
        <v>57</v>
      </c>
      <c r="BS2" s="0" t="n">
        <v>59</v>
      </c>
      <c r="BT2" s="0" t="n">
        <v>61</v>
      </c>
      <c r="BU2" s="0" t="n">
        <v>63</v>
      </c>
      <c r="BV2" s="0" t="n">
        <v>65</v>
      </c>
      <c r="BW2" s="0" t="n">
        <v>67</v>
      </c>
      <c r="BX2" s="0" t="n">
        <v>69</v>
      </c>
      <c r="BY2" s="0" t="n">
        <v>71</v>
      </c>
      <c r="BZ2" s="0" t="n">
        <v>73</v>
      </c>
      <c r="CA2" s="0" t="n">
        <v>75</v>
      </c>
      <c r="CB2" s="0" t="n">
        <v>77</v>
      </c>
      <c r="CC2" s="0" t="n">
        <v>79</v>
      </c>
      <c r="CD2" s="0" t="n">
        <v>81</v>
      </c>
      <c r="CE2" s="0" t="n">
        <v>83</v>
      </c>
      <c r="CF2" s="0" t="n">
        <v>85</v>
      </c>
      <c r="CG2" s="0" t="n">
        <v>87</v>
      </c>
      <c r="CH2" s="0" t="n">
        <v>89</v>
      </c>
      <c r="CI2" s="0" t="n">
        <v>91</v>
      </c>
      <c r="CJ2" s="0" t="n">
        <v>93</v>
      </c>
      <c r="CK2" s="0" t="n">
        <v>95</v>
      </c>
      <c r="CL2" s="0" t="n">
        <v>97</v>
      </c>
      <c r="CM2" s="0" t="n">
        <v>99</v>
      </c>
      <c r="CN2" s="0" t="n">
        <v>101</v>
      </c>
      <c r="CO2" s="0" t="n">
        <v>103</v>
      </c>
      <c r="CP2" s="0" t="n">
        <v>105</v>
      </c>
      <c r="CQ2" s="0" t="n">
        <v>107</v>
      </c>
      <c r="CR2" s="0" t="n">
        <v>109</v>
      </c>
      <c r="CS2" s="0" t="n">
        <v>111</v>
      </c>
      <c r="CT2" s="0" t="n">
        <v>113</v>
      </c>
      <c r="CU2" s="0" t="n">
        <v>115</v>
      </c>
      <c r="CV2" s="0" t="n">
        <v>117</v>
      </c>
      <c r="CW2" s="0" t="n">
        <v>119</v>
      </c>
      <c r="CX2" s="0" t="n">
        <v>121</v>
      </c>
      <c r="CY2" s="0" t="n">
        <v>123</v>
      </c>
      <c r="CZ2" s="0" t="n">
        <v>125</v>
      </c>
      <c r="DA2" s="0" t="n">
        <v>127</v>
      </c>
      <c r="DB2" s="0" t="n">
        <v>129</v>
      </c>
      <c r="DC2" s="0" t="n">
        <v>131</v>
      </c>
      <c r="DD2" s="0" t="n">
        <v>133</v>
      </c>
      <c r="DE2" s="0" t="n">
        <v>135</v>
      </c>
      <c r="DF2" s="0" t="n">
        <v>137</v>
      </c>
      <c r="DG2" s="0" t="n">
        <v>139</v>
      </c>
      <c r="DH2" s="0" t="n">
        <v>141</v>
      </c>
      <c r="DI2" s="0" t="n">
        <v>143</v>
      </c>
      <c r="DJ2" s="0" t="n">
        <v>145</v>
      </c>
      <c r="DK2" s="0" t="n">
        <v>147</v>
      </c>
      <c r="DL2" s="0" t="n">
        <v>149</v>
      </c>
      <c r="DM2" s="0" t="n">
        <v>151</v>
      </c>
      <c r="DN2" s="0" t="n">
        <v>153</v>
      </c>
      <c r="DO2" s="0" t="n">
        <v>155</v>
      </c>
      <c r="DP2" s="0" t="n">
        <v>157</v>
      </c>
      <c r="DQ2" s="0" t="n">
        <v>159</v>
      </c>
      <c r="DR2" s="0" t="n">
        <v>161</v>
      </c>
      <c r="DS2" s="0" t="n">
        <v>163</v>
      </c>
      <c r="DT2" s="0" t="n">
        <v>165</v>
      </c>
      <c r="DU2" s="0" t="n">
        <v>167</v>
      </c>
      <c r="DV2" s="0" t="n">
        <v>169</v>
      </c>
      <c r="DW2" s="0" t="n">
        <v>171</v>
      </c>
      <c r="DX2" s="0" t="n">
        <v>173</v>
      </c>
      <c r="DY2" s="0" t="n">
        <v>175</v>
      </c>
      <c r="DZ2" s="0" t="n">
        <v>177</v>
      </c>
      <c r="EA2" s="0" t="n">
        <v>179</v>
      </c>
      <c r="EB2" s="0" t="n">
        <v>181</v>
      </c>
      <c r="EC2" s="0" t="n">
        <v>183</v>
      </c>
      <c r="ED2" s="0" t="n">
        <v>185</v>
      </c>
      <c r="EE2" s="0" t="n">
        <v>187</v>
      </c>
      <c r="EF2" s="0" t="n">
        <v>189</v>
      </c>
      <c r="EG2" s="0" t="n">
        <v>191</v>
      </c>
      <c r="EH2" s="0" t="n">
        <v>193</v>
      </c>
      <c r="EI2" s="0" t="n">
        <v>195</v>
      </c>
      <c r="EJ2" s="0" t="n">
        <v>197</v>
      </c>
      <c r="EK2" s="0" t="n">
        <v>199</v>
      </c>
      <c r="EL2" s="0" t="n">
        <v>201</v>
      </c>
      <c r="EM2" s="0" t="n">
        <v>203</v>
      </c>
      <c r="EN2" s="0" t="n">
        <v>205</v>
      </c>
      <c r="EO2" s="0" t="n">
        <v>207</v>
      </c>
      <c r="EP2" s="0" t="n">
        <v>209</v>
      </c>
      <c r="EQ2" s="0" t="n">
        <v>211</v>
      </c>
      <c r="ER2" s="0" t="n">
        <v>213</v>
      </c>
      <c r="ES2" s="0" t="n">
        <v>215</v>
      </c>
      <c r="ET2" s="0" t="n">
        <v>217</v>
      </c>
      <c r="EU2" s="0" t="n">
        <v>219</v>
      </c>
      <c r="EV2" s="0" t="n">
        <v>221</v>
      </c>
      <c r="EW2" s="0" t="n">
        <v>223</v>
      </c>
      <c r="EX2" s="0" t="n">
        <v>225</v>
      </c>
      <c r="EY2" s="0" t="n">
        <v>227</v>
      </c>
      <c r="EZ2" s="0" t="n">
        <v>229</v>
      </c>
      <c r="FA2" s="0" t="n">
        <v>231</v>
      </c>
      <c r="FB2" s="0" t="n">
        <v>233</v>
      </c>
      <c r="FC2" s="0" t="n">
        <v>235</v>
      </c>
      <c r="FD2" s="0" t="n">
        <v>237</v>
      </c>
      <c r="FE2" s="0" t="n">
        <v>239</v>
      </c>
      <c r="FF2" s="0" t="n">
        <v>241</v>
      </c>
      <c r="FG2" s="0" t="n">
        <v>243</v>
      </c>
      <c r="FH2" s="0" t="n">
        <v>245</v>
      </c>
      <c r="FI2" s="0" t="n">
        <v>247</v>
      </c>
      <c r="FJ2" s="0" t="n">
        <v>249</v>
      </c>
      <c r="FK2" s="0" t="n">
        <v>251</v>
      </c>
      <c r="FL2" s="0" t="n">
        <v>253</v>
      </c>
      <c r="FM2" s="0" t="n">
        <v>255</v>
      </c>
      <c r="FN2" s="0" t="n">
        <v>257</v>
      </c>
      <c r="FO2" s="0" t="n">
        <v>259</v>
      </c>
      <c r="FP2" s="0" t="n">
        <v>261</v>
      </c>
      <c r="FQ2" s="0" t="n">
        <v>263</v>
      </c>
      <c r="FR2" s="0" t="n">
        <v>265</v>
      </c>
      <c r="FS2" s="0" t="n">
        <v>267</v>
      </c>
    </row>
    <row r="3" customFormat="false" ht="15.75" hidden="false" customHeight="false" outlineLevel="0" collapsed="false">
      <c r="C3" s="53"/>
      <c r="D3" s="44" t="s">
        <v>129</v>
      </c>
      <c r="E3" s="44"/>
      <c r="F3" s="44"/>
      <c r="G3" s="44"/>
      <c r="H3" s="45" t="s">
        <v>50</v>
      </c>
      <c r="I3" s="45" t="s">
        <v>51</v>
      </c>
      <c r="J3" s="45" t="s">
        <v>52</v>
      </c>
      <c r="K3" s="45" t="s">
        <v>53</v>
      </c>
      <c r="L3" s="45" t="s">
        <v>54</v>
      </c>
      <c r="M3" s="45" t="s">
        <v>55</v>
      </c>
      <c r="N3" s="46"/>
      <c r="P3" s="47" t="s">
        <v>56</v>
      </c>
      <c r="Q3" s="47"/>
      <c r="R3" s="47"/>
      <c r="S3" s="47"/>
      <c r="T3" s="48" t="s">
        <v>57</v>
      </c>
      <c r="U3" s="48"/>
      <c r="V3" s="48"/>
      <c r="W3" s="48"/>
      <c r="X3" s="49" t="s">
        <v>58</v>
      </c>
      <c r="Y3" s="49"/>
      <c r="Z3" s="49"/>
      <c r="AA3" s="49"/>
      <c r="AB3" s="50" t="s">
        <v>59</v>
      </c>
      <c r="AC3" s="50"/>
      <c r="AD3" s="50"/>
      <c r="AE3" s="50"/>
      <c r="AF3" s="92" t="s">
        <v>103</v>
      </c>
      <c r="AG3" s="92"/>
      <c r="AH3" s="92"/>
      <c r="AI3" s="92"/>
      <c r="AJ3" s="52" t="s">
        <v>61</v>
      </c>
      <c r="AK3" s="52"/>
      <c r="AN3" s="0" t="str">
        <f aca="false">J42&amp;K42&amp;L42</f>
        <v>000000</v>
      </c>
      <c r="AO3" s="0" t="str">
        <f aca="false">AN3</f>
        <v>000000</v>
      </c>
      <c r="AP3" s="0" t="str">
        <f aca="false">AO3&amp;AO4&amp;AO5&amp;AO6&amp;AO7&amp;AO8&amp;AO9&amp;AO10&amp;AO11&amp;AO12&amp;AO13&amp;AO14&amp;AO15&amp;AO16&amp;AO17&amp;AO18&amp;AO19&amp;AO20&amp;AO21&amp;AO22&amp;AO23&amp;AO24&amp;AO25&amp;AO26&amp;AO27&amp;AO28&amp;AO29&amp;AO30</f>
        <v>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4" customFormat="false" ht="15.75" hidden="false" customHeight="false" outlineLevel="0" collapsed="false">
      <c r="A4" s="101" t="s">
        <v>130</v>
      </c>
      <c r="C4" s="53" t="s">
        <v>62</v>
      </c>
      <c r="D4" s="54" t="s">
        <v>63</v>
      </c>
      <c r="E4" s="55" t="s">
        <v>131</v>
      </c>
      <c r="F4" s="55" t="s">
        <v>65</v>
      </c>
      <c r="G4" s="56" t="s">
        <v>65</v>
      </c>
      <c r="H4" s="57" t="s">
        <v>66</v>
      </c>
      <c r="I4" s="58" t="s">
        <v>66</v>
      </c>
      <c r="J4" s="59" t="s">
        <v>66</v>
      </c>
      <c r="K4" s="58" t="s">
        <v>66</v>
      </c>
      <c r="L4" s="60" t="s">
        <v>66</v>
      </c>
      <c r="M4" s="61" t="s">
        <v>66</v>
      </c>
      <c r="N4" s="46" t="s">
        <v>67</v>
      </c>
      <c r="P4" s="62" t="s">
        <v>67</v>
      </c>
      <c r="Q4" s="63" t="s">
        <v>68</v>
      </c>
      <c r="R4" s="64" t="s">
        <v>69</v>
      </c>
      <c r="S4" s="46"/>
      <c r="T4" s="62" t="s">
        <v>67</v>
      </c>
      <c r="U4" s="63" t="s">
        <v>68</v>
      </c>
      <c r="V4" s="64" t="s">
        <v>69</v>
      </c>
      <c r="W4" s="46"/>
      <c r="X4" s="62" t="s">
        <v>67</v>
      </c>
      <c r="Y4" s="63" t="s">
        <v>68</v>
      </c>
      <c r="Z4" s="64" t="s">
        <v>69</v>
      </c>
      <c r="AA4" s="46"/>
      <c r="AB4" s="62" t="s">
        <v>67</v>
      </c>
      <c r="AC4" s="63" t="s">
        <v>68</v>
      </c>
      <c r="AD4" s="64" t="s">
        <v>69</v>
      </c>
      <c r="AE4" s="46"/>
      <c r="AF4" s="62" t="s">
        <v>67</v>
      </c>
      <c r="AG4" s="63" t="s">
        <v>68</v>
      </c>
      <c r="AH4" s="64" t="s">
        <v>69</v>
      </c>
      <c r="AI4" s="65"/>
      <c r="AJ4" s="66" t="s">
        <v>70</v>
      </c>
      <c r="AK4" s="66"/>
      <c r="AN4" s="0" t="str">
        <f aca="false">H53&amp;I53&amp;J53&amp;K53&amp;L53</f>
        <v>0000000000</v>
      </c>
      <c r="AO4" s="0" t="str">
        <f aca="false">AN4</f>
        <v>0000000000</v>
      </c>
      <c r="AP4" s="0" t="str">
        <f aca="false">MID($AP$3,AP2,2)</f>
        <v>00</v>
      </c>
      <c r="AQ4" s="0" t="str">
        <f aca="false">MID($AP$3,AQ2,2)</f>
        <v>00</v>
      </c>
      <c r="AR4" s="0" t="str">
        <f aca="false">MID($AP$3,AR2,2)</f>
        <v>00</v>
      </c>
      <c r="AS4" s="0" t="str">
        <f aca="false">MID($AP$3,AS2,2)</f>
        <v>00</v>
      </c>
      <c r="AT4" s="0" t="str">
        <f aca="false">MID($AP$3,AT2,2)</f>
        <v>00</v>
      </c>
      <c r="AU4" s="0" t="str">
        <f aca="false">MID($AP$3,AU2,2)</f>
        <v>00</v>
      </c>
      <c r="AV4" s="0" t="str">
        <f aca="false">MID($AP$3,AV2,2)</f>
        <v>00</v>
      </c>
      <c r="AW4" s="0" t="str">
        <f aca="false">MID($AP$3,AW2,2)</f>
        <v>00</v>
      </c>
      <c r="AX4" s="0" t="str">
        <f aca="false">MID($AP$3,AX2,2)</f>
        <v>00</v>
      </c>
      <c r="AY4" s="0" t="str">
        <f aca="false">MID($AP$3,AY2,2)</f>
        <v>00</v>
      </c>
      <c r="AZ4" s="0" t="str">
        <f aca="false">MID($AP$3,AZ2,2)</f>
        <v>00</v>
      </c>
      <c r="BA4" s="0" t="str">
        <f aca="false">MID($AP$3,BA2,2)</f>
        <v>00</v>
      </c>
      <c r="BB4" s="0" t="str">
        <f aca="false">MID($AP$3,BB2,2)</f>
        <v>00</v>
      </c>
      <c r="BC4" s="0" t="str">
        <f aca="false">MID($AP$3,BC2,2)</f>
        <v>00</v>
      </c>
      <c r="BD4" s="0" t="str">
        <f aca="false">MID($AP$3,BD2,2)</f>
        <v>00</v>
      </c>
      <c r="BE4" s="0" t="str">
        <f aca="false">MID($AP$3,BE2,2)</f>
        <v>00</v>
      </c>
      <c r="BF4" s="0" t="str">
        <f aca="false">MID($AP$3,BF2,2)</f>
        <v>00</v>
      </c>
      <c r="BG4" s="0" t="str">
        <f aca="false">MID($AP$3,BG2,2)</f>
        <v>00</v>
      </c>
      <c r="BH4" s="0" t="str">
        <f aca="false">MID($AP$3,BH2,2)</f>
        <v>00</v>
      </c>
      <c r="BI4" s="0" t="str">
        <f aca="false">MID($AP$3,BI2,2)</f>
        <v>00</v>
      </c>
      <c r="BJ4" s="0" t="str">
        <f aca="false">MID($AP$3,BJ2,2)</f>
        <v>00</v>
      </c>
      <c r="BK4" s="0" t="str">
        <f aca="false">MID($AP$3,BK2,2)</f>
        <v>00</v>
      </c>
      <c r="BL4" s="0" t="str">
        <f aca="false">MID($AP$3,BL2,2)</f>
        <v>00</v>
      </c>
      <c r="BM4" s="0" t="str">
        <f aca="false">MID($AP$3,BM2,2)</f>
        <v>00</v>
      </c>
      <c r="BN4" s="0" t="str">
        <f aca="false">MID($AP$3,BN2,2)</f>
        <v>00</v>
      </c>
      <c r="BO4" s="0" t="str">
        <f aca="false">MID($AP$3,BO2,2)</f>
        <v>00</v>
      </c>
      <c r="BP4" s="0" t="str">
        <f aca="false">MID($AP$3,BP2,2)</f>
        <v>00</v>
      </c>
      <c r="BQ4" s="0" t="str">
        <f aca="false">MID($AP$3,BQ2,2)</f>
        <v>00</v>
      </c>
      <c r="BR4" s="0" t="str">
        <f aca="false">MID($AP$3,BR2,2)</f>
        <v>00</v>
      </c>
      <c r="BS4" s="0" t="str">
        <f aca="false">MID($AP$3,BS2,2)</f>
        <v>00</v>
      </c>
      <c r="BT4" s="0" t="str">
        <f aca="false">MID($AP$3,BT2,2)</f>
        <v>00</v>
      </c>
      <c r="BU4" s="0" t="str">
        <f aca="false">MID($AP$3,BU2,2)</f>
        <v>00</v>
      </c>
      <c r="BV4" s="0" t="str">
        <f aca="false">MID($AP$3,BV2,2)</f>
        <v>00</v>
      </c>
      <c r="BW4" s="0" t="str">
        <f aca="false">MID($AP$3,BW2,2)</f>
        <v>00</v>
      </c>
      <c r="BX4" s="0" t="str">
        <f aca="false">MID($AP$3,BX2,2)</f>
        <v>00</v>
      </c>
      <c r="BY4" s="0" t="str">
        <f aca="false">MID($AP$3,BY2,2)</f>
        <v>00</v>
      </c>
      <c r="BZ4" s="0" t="str">
        <f aca="false">MID($AP$3,BZ2,2)</f>
        <v>00</v>
      </c>
      <c r="CA4" s="0" t="str">
        <f aca="false">MID($AP$3,CA2,2)</f>
        <v>00</v>
      </c>
      <c r="CB4" s="0" t="str">
        <f aca="false">MID($AP$3,CB2,2)</f>
        <v>00</v>
      </c>
      <c r="CC4" s="0" t="str">
        <f aca="false">MID($AP$3,CC2,2)</f>
        <v>00</v>
      </c>
      <c r="CD4" s="0" t="str">
        <f aca="false">MID($AP$3,CD2,2)</f>
        <v>00</v>
      </c>
      <c r="CE4" s="0" t="str">
        <f aca="false">MID($AP$3,CE2,2)</f>
        <v>00</v>
      </c>
      <c r="CF4" s="0" t="str">
        <f aca="false">MID($AP$3,CF2,2)</f>
        <v>00</v>
      </c>
      <c r="CG4" s="0" t="str">
        <f aca="false">MID($AP$3,CG2,2)</f>
        <v>00</v>
      </c>
      <c r="CH4" s="0" t="str">
        <f aca="false">MID($AP$3,CH2,2)</f>
        <v>00</v>
      </c>
      <c r="CI4" s="0" t="str">
        <f aca="false">MID($AP$3,CI2,2)</f>
        <v>00</v>
      </c>
      <c r="CJ4" s="0" t="str">
        <f aca="false">MID($AP$3,CJ2,2)</f>
        <v>00</v>
      </c>
      <c r="CK4" s="0" t="str">
        <f aca="false">MID($AP$3,CK2,2)</f>
        <v>00</v>
      </c>
      <c r="CL4" s="0" t="str">
        <f aca="false">MID($AP$3,CL2,2)</f>
        <v>00</v>
      </c>
      <c r="CM4" s="0" t="str">
        <f aca="false">MID($AP$3,CM2,2)</f>
        <v>00</v>
      </c>
      <c r="CN4" s="0" t="str">
        <f aca="false">MID($AP$3,CN2,2)</f>
        <v>00</v>
      </c>
      <c r="CO4" s="0" t="str">
        <f aca="false">MID($AP$3,CO2,2)</f>
        <v>00</v>
      </c>
      <c r="CP4" s="0" t="str">
        <f aca="false">MID($AP$3,CP2,2)</f>
        <v>00</v>
      </c>
      <c r="CQ4" s="0" t="str">
        <f aca="false">MID($AP$3,CQ2,2)</f>
        <v>00</v>
      </c>
      <c r="CR4" s="0" t="str">
        <f aca="false">MID($AP$3,CR2,2)</f>
        <v>00</v>
      </c>
      <c r="CS4" s="0" t="str">
        <f aca="false">MID($AP$3,CS2,2)</f>
        <v>00</v>
      </c>
      <c r="CT4" s="0" t="str">
        <f aca="false">MID($AP$3,CT2,2)</f>
        <v>00</v>
      </c>
      <c r="CU4" s="0" t="str">
        <f aca="false">MID($AP$3,CU2,2)</f>
        <v>00</v>
      </c>
      <c r="CV4" s="0" t="str">
        <f aca="false">MID($AP$3,CV2,2)</f>
        <v>00</v>
      </c>
      <c r="CW4" s="0" t="str">
        <f aca="false">MID($AP$3,CW2,2)</f>
        <v>00</v>
      </c>
      <c r="CX4" s="0" t="str">
        <f aca="false">MID($AP$3,CX2,2)</f>
        <v>00</v>
      </c>
      <c r="CY4" s="0" t="str">
        <f aca="false">MID($AP$3,CY2,2)</f>
        <v>00</v>
      </c>
      <c r="CZ4" s="0" t="str">
        <f aca="false">MID($AP$3,CZ2,2)</f>
        <v>00</v>
      </c>
      <c r="DA4" s="0" t="str">
        <f aca="false">MID($AP$3,DA2,2)</f>
        <v>00</v>
      </c>
      <c r="DB4" s="0" t="str">
        <f aca="false">MID($AP$3,DB2,2)</f>
        <v>00</v>
      </c>
      <c r="DC4" s="0" t="str">
        <f aca="false">MID($AP$3,DC2,2)</f>
        <v>00</v>
      </c>
      <c r="DD4" s="0" t="str">
        <f aca="false">MID($AP$3,DD2,2)</f>
        <v>00</v>
      </c>
      <c r="DE4" s="0" t="str">
        <f aca="false">MID($AP$3,DE2,2)</f>
        <v>00</v>
      </c>
      <c r="DF4" s="0" t="str">
        <f aca="false">MID($AP$3,DF2,2)</f>
        <v>00</v>
      </c>
      <c r="DG4" s="0" t="str">
        <f aca="false">MID($AP$3,DG2,2)</f>
        <v>00</v>
      </c>
      <c r="DH4" s="0" t="str">
        <f aca="false">MID($AP$3,DH2,2)</f>
        <v>00</v>
      </c>
      <c r="DI4" s="0" t="str">
        <f aca="false">MID($AP$3,DI2,2)</f>
        <v>00</v>
      </c>
      <c r="DJ4" s="0" t="str">
        <f aca="false">MID($AP$3,DJ2,2)</f>
        <v>00</v>
      </c>
      <c r="DK4" s="0" t="str">
        <f aca="false">MID($AP$3,DK2,2)</f>
        <v>00</v>
      </c>
      <c r="DL4" s="0" t="str">
        <f aca="false">MID($AP$3,DL2,2)</f>
        <v>00</v>
      </c>
      <c r="DM4" s="0" t="str">
        <f aca="false">MID($AP$3,DM2,2)</f>
        <v>00</v>
      </c>
      <c r="DN4" s="0" t="str">
        <f aca="false">MID($AP$3,DN2,2)</f>
        <v>00</v>
      </c>
      <c r="DO4" s="0" t="str">
        <f aca="false">MID($AP$3,DO2,2)</f>
        <v>00</v>
      </c>
      <c r="DP4" s="0" t="str">
        <f aca="false">MID($AP$3,DP2,2)</f>
        <v>00</v>
      </c>
      <c r="DQ4" s="0" t="str">
        <f aca="false">MID($AP$3,DQ2,2)</f>
        <v>00</v>
      </c>
      <c r="DR4" s="0" t="str">
        <f aca="false">MID($AP$3,DR2,2)</f>
        <v>00</v>
      </c>
      <c r="DS4" s="0" t="str">
        <f aca="false">MID($AP$3,DS2,2)</f>
        <v>00</v>
      </c>
      <c r="DT4" s="0" t="str">
        <f aca="false">MID($AP$3,DT2,2)</f>
        <v>00</v>
      </c>
      <c r="DU4" s="0" t="str">
        <f aca="false">MID($AP$3,DU2,2)</f>
        <v>00</v>
      </c>
      <c r="DV4" s="0" t="str">
        <f aca="false">MID($AP$3,DV2,2)</f>
        <v>00</v>
      </c>
      <c r="DW4" s="0" t="str">
        <f aca="false">MID($AP$3,DW2,2)</f>
        <v>00</v>
      </c>
      <c r="DX4" s="0" t="str">
        <f aca="false">MID($AP$3,DX2,2)</f>
        <v>00</v>
      </c>
      <c r="DY4" s="0" t="str">
        <f aca="false">MID($AP$3,DY2,2)</f>
        <v>00</v>
      </c>
      <c r="DZ4" s="0" t="str">
        <f aca="false">MID($AP$3,DZ2,2)</f>
        <v>00</v>
      </c>
      <c r="EA4" s="0" t="str">
        <f aca="false">MID($AP$3,EA2,2)</f>
        <v>00</v>
      </c>
      <c r="EB4" s="0" t="str">
        <f aca="false">MID($AP$3,EB2,2)</f>
        <v>00</v>
      </c>
      <c r="EC4" s="0" t="str">
        <f aca="false">MID($AP$3,EC2,2)</f>
        <v>00</v>
      </c>
      <c r="ED4" s="0" t="str">
        <f aca="false">MID($AP$3,ED2,2)</f>
        <v>00</v>
      </c>
      <c r="EE4" s="0" t="str">
        <f aca="false">MID($AP$3,EE2,2)</f>
        <v>00</v>
      </c>
      <c r="EF4" s="0" t="str">
        <f aca="false">MID($AP$3,EF2,2)</f>
        <v>00</v>
      </c>
      <c r="EG4" s="0" t="str">
        <f aca="false">MID($AP$3,EG2,2)</f>
        <v>00</v>
      </c>
      <c r="EH4" s="0" t="str">
        <f aca="false">MID($AP$3,EH2,2)</f>
        <v>00</v>
      </c>
      <c r="EI4" s="0" t="str">
        <f aca="false">MID($AP$3,EI2,2)</f>
        <v>00</v>
      </c>
      <c r="EJ4" s="0" t="str">
        <f aca="false">MID($AP$3,EJ2,2)</f>
        <v>00</v>
      </c>
      <c r="EK4" s="0" t="str">
        <f aca="false">MID($AP$3,EK2,2)</f>
        <v>00</v>
      </c>
      <c r="EL4" s="0" t="str">
        <f aca="false">MID($AP$3,EL2,2)</f>
        <v>00</v>
      </c>
      <c r="EM4" s="0" t="str">
        <f aca="false">MID($AP$3,EM2,2)</f>
        <v>00</v>
      </c>
      <c r="EN4" s="0" t="str">
        <f aca="false">MID($AP$3,EN2,2)</f>
        <v>00</v>
      </c>
      <c r="EO4" s="0" t="str">
        <f aca="false">MID($AP$3,EO2,2)</f>
        <v>00</v>
      </c>
      <c r="EP4" s="0" t="str">
        <f aca="false">MID($AP$3,EP2,2)</f>
        <v>00</v>
      </c>
      <c r="EQ4" s="0" t="str">
        <f aca="false">MID($AP$3,EQ2,2)</f>
        <v>00</v>
      </c>
      <c r="ER4" s="0" t="str">
        <f aca="false">MID($AP$3,ER2,2)</f>
        <v>00</v>
      </c>
      <c r="ES4" s="0" t="str">
        <f aca="false">MID($AP$3,ES2,2)</f>
        <v>00</v>
      </c>
      <c r="ET4" s="0" t="str">
        <f aca="false">MID($AP$3,ET2,2)</f>
        <v>00</v>
      </c>
      <c r="EU4" s="0" t="str">
        <f aca="false">MID($AP$3,EU2,2)</f>
        <v>00</v>
      </c>
      <c r="EV4" s="0" t="str">
        <f aca="false">MID($AP$3,EV2,2)</f>
        <v>00</v>
      </c>
      <c r="EW4" s="0" t="str">
        <f aca="false">MID($AP$3,EW2,2)</f>
        <v>00</v>
      </c>
      <c r="EX4" s="0" t="str">
        <f aca="false">MID($AP$3,EX2,2)</f>
        <v>00</v>
      </c>
      <c r="EY4" s="0" t="str">
        <f aca="false">MID($AP$3,EY2,2)</f>
        <v>00</v>
      </c>
      <c r="EZ4" s="0" t="str">
        <f aca="false">MID($AP$3,EZ2,2)</f>
        <v>00</v>
      </c>
      <c r="FA4" s="0" t="str">
        <f aca="false">MID($AP$3,FA2,2)</f>
        <v>00</v>
      </c>
      <c r="FB4" s="0" t="str">
        <f aca="false">MID($AP$3,FB2,2)</f>
        <v>00</v>
      </c>
      <c r="FC4" s="0" t="str">
        <f aca="false">MID($AP$3,FC2,2)</f>
        <v>00</v>
      </c>
      <c r="FD4" s="0" t="str">
        <f aca="false">MID($AP$3,FD2,2)</f>
        <v>00</v>
      </c>
      <c r="FE4" s="0" t="str">
        <f aca="false">MID($AP$3,FE2,2)</f>
        <v>00</v>
      </c>
      <c r="FF4" s="0" t="str">
        <f aca="false">MID($AP$3,FF2,2)</f>
        <v>00</v>
      </c>
      <c r="FG4" s="0" t="str">
        <f aca="false">MID($AP$3,FG2,2)</f>
        <v>00</v>
      </c>
      <c r="FH4" s="0" t="str">
        <f aca="false">MID($AP$3,FH2,2)</f>
        <v>00</v>
      </c>
      <c r="FI4" s="0" t="str">
        <f aca="false">MID($AP$3,FI2,2)</f>
        <v>00</v>
      </c>
      <c r="FJ4" s="0" t="str">
        <f aca="false">MID($AP$3,FJ2,2)</f>
        <v>00</v>
      </c>
      <c r="FK4" s="0" t="str">
        <f aca="false">MID($AP$3,FK2,2)</f>
        <v>00</v>
      </c>
      <c r="FL4" s="0" t="str">
        <f aca="false">MID($AP$3,FL2,2)</f>
        <v>00</v>
      </c>
      <c r="FM4" s="0" t="str">
        <f aca="false">MID($AP$3,FM2,2)</f>
        <v>00</v>
      </c>
      <c r="FN4" s="0" t="str">
        <f aca="false">MID($AP$3,FN2,2)</f>
        <v>00</v>
      </c>
      <c r="FO4" s="0" t="str">
        <f aca="false">MID($AP$3,FO2,2)</f>
        <v>00</v>
      </c>
      <c r="FP4" s="0" t="str">
        <f aca="false">MID($AP$3,FP2,2)</f>
        <v>00</v>
      </c>
      <c r="FQ4" s="0" t="str">
        <f aca="false">MID($AP$3,FQ2,2)</f>
        <v>00</v>
      </c>
      <c r="FR4" s="0" t="str">
        <f aca="false">MID($AP$3,FR2,2)</f>
        <v>00</v>
      </c>
      <c r="FS4" s="0" t="str">
        <f aca="false">MID($AP$3,FS2,2)</f>
        <v>00</v>
      </c>
    </row>
    <row r="5" customFormat="false" ht="15" hidden="false" customHeight="false" outlineLevel="0" collapsed="false">
      <c r="A5" s="104" t="s">
        <v>132</v>
      </c>
      <c r="C5" s="53" t="s">
        <v>71</v>
      </c>
      <c r="D5" s="45" t="str">
        <f aca="false">HEX2BIN(D4,8)</f>
        <v>00000111</v>
      </c>
      <c r="E5" s="45" t="str">
        <f aca="false">HEX2BIN(E4,8)</f>
        <v>00100000</v>
      </c>
      <c r="F5" s="45" t="str">
        <f aca="false">HEX2BIN(F4,8)</f>
        <v>00000001</v>
      </c>
      <c r="G5" s="45" t="str">
        <f aca="false">HEX2BIN(G4,8)</f>
        <v>00000001</v>
      </c>
      <c r="H5" s="45" t="str">
        <f aca="false">HEX2BIN(H4,8)</f>
        <v>00000000</v>
      </c>
      <c r="I5" s="45" t="str">
        <f aca="false">HEX2BIN(I4,8)</f>
        <v>00000000</v>
      </c>
      <c r="J5" s="45" t="str">
        <f aca="false">HEX2BIN(J4,8)</f>
        <v>00000000</v>
      </c>
      <c r="K5" s="45" t="str">
        <f aca="false">HEX2BIN(K4,8)</f>
        <v>00000000</v>
      </c>
      <c r="L5" s="45" t="str">
        <f aca="false">HEX2BIN(L4,8)</f>
        <v>00000000</v>
      </c>
      <c r="M5" s="67"/>
      <c r="N5" s="46"/>
      <c r="P5" s="68" t="str">
        <f aca="false">MID(H5,1,1)</f>
        <v>0</v>
      </c>
      <c r="Q5" s="69" t="str">
        <f aca="false">P5</f>
        <v>0</v>
      </c>
      <c r="R5" s="53" t="s">
        <v>72</v>
      </c>
      <c r="S5" s="87" t="s">
        <v>133</v>
      </c>
      <c r="T5" s="68" t="str">
        <f aca="false">MID(I5,1,1)</f>
        <v>0</v>
      </c>
      <c r="U5" s="69" t="str">
        <f aca="false">T5</f>
        <v>0</v>
      </c>
      <c r="V5" s="53" t="s">
        <v>72</v>
      </c>
      <c r="W5" s="70" t="s">
        <v>73</v>
      </c>
      <c r="X5" s="68" t="str">
        <f aca="false">MID(J5,1,1)</f>
        <v>0</v>
      </c>
      <c r="Y5" s="69" t="str">
        <f aca="false">X5</f>
        <v>0</v>
      </c>
      <c r="Z5" s="53" t="s">
        <v>72</v>
      </c>
      <c r="AA5" s="70" t="s">
        <v>73</v>
      </c>
      <c r="AB5" s="68" t="str">
        <f aca="false">MID(K5,1,1)</f>
        <v>0</v>
      </c>
      <c r="AC5" s="69" t="str">
        <f aca="false">AB5</f>
        <v>0</v>
      </c>
      <c r="AD5" s="53" t="s">
        <v>72</v>
      </c>
      <c r="AE5" s="70" t="s">
        <v>73</v>
      </c>
      <c r="AF5" s="68" t="str">
        <f aca="false">MID(L5,1,1)</f>
        <v>0</v>
      </c>
      <c r="AG5" s="69" t="str">
        <f aca="false">AF5</f>
        <v>0</v>
      </c>
      <c r="AH5" s="53" t="s">
        <v>72</v>
      </c>
      <c r="AI5" s="70" t="s">
        <v>73</v>
      </c>
      <c r="AJ5" s="66"/>
      <c r="AK5" s="66"/>
      <c r="AN5" s="0" t="str">
        <f aca="false">H64&amp;I64&amp;J64&amp;K64&amp;L64</f>
        <v>0000000000</v>
      </c>
      <c r="AO5" s="0" t="str">
        <f aca="false">AN5</f>
        <v>0000000000</v>
      </c>
      <c r="AP5" s="0" t="n">
        <f aca="false">HEX2DEC(AP4)</f>
        <v>0</v>
      </c>
      <c r="AQ5" s="0" t="n">
        <f aca="false">HEX2DEC(AQ4)</f>
        <v>0</v>
      </c>
      <c r="AR5" s="0" t="n">
        <f aca="false">HEX2DEC(AR4)</f>
        <v>0</v>
      </c>
      <c r="AS5" s="0" t="n">
        <f aca="false">HEX2DEC(AS4)</f>
        <v>0</v>
      </c>
      <c r="AT5" s="0" t="n">
        <f aca="false">HEX2DEC(AT4)</f>
        <v>0</v>
      </c>
      <c r="AU5" s="0" t="n">
        <f aca="false">HEX2DEC(AU4)</f>
        <v>0</v>
      </c>
      <c r="AV5" s="0" t="n">
        <f aca="false">HEX2DEC(AV4)</f>
        <v>0</v>
      </c>
      <c r="AW5" s="0" t="n">
        <f aca="false">HEX2DEC(AW4)</f>
        <v>0</v>
      </c>
      <c r="AX5" s="0" t="n">
        <f aca="false">HEX2DEC(AX4)</f>
        <v>0</v>
      </c>
      <c r="AY5" s="0" t="n">
        <f aca="false">HEX2DEC(AY4)</f>
        <v>0</v>
      </c>
      <c r="AZ5" s="0" t="n">
        <f aca="false">HEX2DEC(AZ4)</f>
        <v>0</v>
      </c>
      <c r="BA5" s="0" t="n">
        <f aca="false">HEX2DEC(BA4)</f>
        <v>0</v>
      </c>
      <c r="BB5" s="0" t="n">
        <f aca="false">HEX2DEC(BB4)</f>
        <v>0</v>
      </c>
      <c r="BC5" s="0" t="n">
        <f aca="false">HEX2DEC(BC4)</f>
        <v>0</v>
      </c>
      <c r="BD5" s="0" t="n">
        <f aca="false">HEX2DEC(BD4)</f>
        <v>0</v>
      </c>
      <c r="BE5" s="0" t="n">
        <f aca="false">HEX2DEC(BE4)</f>
        <v>0</v>
      </c>
      <c r="BF5" s="0" t="n">
        <f aca="false">HEX2DEC(BF4)</f>
        <v>0</v>
      </c>
      <c r="BG5" s="0" t="n">
        <f aca="false">HEX2DEC(BG4)</f>
        <v>0</v>
      </c>
      <c r="BH5" s="0" t="n">
        <f aca="false">HEX2DEC(BH4)</f>
        <v>0</v>
      </c>
      <c r="BI5" s="0" t="n">
        <f aca="false">HEX2DEC(BI4)</f>
        <v>0</v>
      </c>
      <c r="BJ5" s="0" t="n">
        <f aca="false">HEX2DEC(BJ4)</f>
        <v>0</v>
      </c>
      <c r="BK5" s="0" t="n">
        <f aca="false">HEX2DEC(BK4)</f>
        <v>0</v>
      </c>
      <c r="BL5" s="0" t="n">
        <f aca="false">HEX2DEC(BL4)</f>
        <v>0</v>
      </c>
      <c r="BM5" s="0" t="n">
        <f aca="false">HEX2DEC(BM4)</f>
        <v>0</v>
      </c>
      <c r="BN5" s="0" t="n">
        <f aca="false">HEX2DEC(BN4)</f>
        <v>0</v>
      </c>
      <c r="BO5" s="0" t="n">
        <f aca="false">HEX2DEC(BO4)</f>
        <v>0</v>
      </c>
      <c r="BP5" s="0" t="n">
        <f aca="false">HEX2DEC(BP4)</f>
        <v>0</v>
      </c>
      <c r="BQ5" s="0" t="n">
        <f aca="false">HEX2DEC(BQ4)</f>
        <v>0</v>
      </c>
      <c r="BR5" s="0" t="n">
        <f aca="false">HEX2DEC(BR4)</f>
        <v>0</v>
      </c>
      <c r="BS5" s="0" t="n">
        <f aca="false">HEX2DEC(BS4)</f>
        <v>0</v>
      </c>
      <c r="BT5" s="0" t="n">
        <f aca="false">HEX2DEC(BT4)</f>
        <v>0</v>
      </c>
      <c r="BU5" s="0" t="n">
        <f aca="false">HEX2DEC(BU4)</f>
        <v>0</v>
      </c>
      <c r="BV5" s="0" t="n">
        <f aca="false">HEX2DEC(BV4)</f>
        <v>0</v>
      </c>
      <c r="BW5" s="0" t="n">
        <f aca="false">HEX2DEC(BW4)</f>
        <v>0</v>
      </c>
      <c r="BX5" s="0" t="n">
        <f aca="false">HEX2DEC(BX4)</f>
        <v>0</v>
      </c>
      <c r="BY5" s="0" t="n">
        <f aca="false">HEX2DEC(BY4)</f>
        <v>0</v>
      </c>
      <c r="BZ5" s="0" t="n">
        <f aca="false">HEX2DEC(BZ4)</f>
        <v>0</v>
      </c>
      <c r="CA5" s="0" t="n">
        <f aca="false">HEX2DEC(CA4)</f>
        <v>0</v>
      </c>
      <c r="CB5" s="0" t="n">
        <f aca="false">HEX2DEC(CB4)</f>
        <v>0</v>
      </c>
      <c r="CC5" s="0" t="n">
        <f aca="false">HEX2DEC(CC4)</f>
        <v>0</v>
      </c>
      <c r="CD5" s="0" t="n">
        <f aca="false">HEX2DEC(CD4)</f>
        <v>0</v>
      </c>
      <c r="CE5" s="0" t="n">
        <f aca="false">HEX2DEC(CE4)</f>
        <v>0</v>
      </c>
      <c r="CF5" s="0" t="n">
        <f aca="false">HEX2DEC(CF4)</f>
        <v>0</v>
      </c>
      <c r="CG5" s="0" t="n">
        <f aca="false">HEX2DEC(CG4)</f>
        <v>0</v>
      </c>
      <c r="CH5" s="0" t="n">
        <f aca="false">HEX2DEC(CH4)</f>
        <v>0</v>
      </c>
      <c r="CI5" s="0" t="n">
        <f aca="false">HEX2DEC(CI4)</f>
        <v>0</v>
      </c>
      <c r="CJ5" s="0" t="n">
        <f aca="false">HEX2DEC(CJ4)</f>
        <v>0</v>
      </c>
      <c r="CK5" s="0" t="n">
        <f aca="false">HEX2DEC(CK4)</f>
        <v>0</v>
      </c>
      <c r="CL5" s="0" t="n">
        <f aca="false">HEX2DEC(CL4)</f>
        <v>0</v>
      </c>
      <c r="CM5" s="0" t="n">
        <f aca="false">HEX2DEC(CM4)</f>
        <v>0</v>
      </c>
      <c r="CN5" s="0" t="n">
        <f aca="false">HEX2DEC(CN4)</f>
        <v>0</v>
      </c>
      <c r="CO5" s="0" t="n">
        <f aca="false">HEX2DEC(CO4)</f>
        <v>0</v>
      </c>
      <c r="CP5" s="0" t="n">
        <f aca="false">HEX2DEC(CP4)</f>
        <v>0</v>
      </c>
      <c r="CQ5" s="0" t="n">
        <f aca="false">HEX2DEC(CQ4)</f>
        <v>0</v>
      </c>
      <c r="CR5" s="0" t="n">
        <f aca="false">HEX2DEC(CR4)</f>
        <v>0</v>
      </c>
      <c r="CS5" s="0" t="n">
        <f aca="false">HEX2DEC(CS4)</f>
        <v>0</v>
      </c>
      <c r="CT5" s="0" t="n">
        <f aca="false">HEX2DEC(CT4)</f>
        <v>0</v>
      </c>
      <c r="CU5" s="0" t="n">
        <f aca="false">HEX2DEC(CU4)</f>
        <v>0</v>
      </c>
      <c r="CV5" s="0" t="n">
        <f aca="false">HEX2DEC(CV4)</f>
        <v>0</v>
      </c>
      <c r="CW5" s="0" t="n">
        <f aca="false">HEX2DEC(CW4)</f>
        <v>0</v>
      </c>
      <c r="CX5" s="0" t="n">
        <f aca="false">HEX2DEC(CX4)</f>
        <v>0</v>
      </c>
      <c r="CY5" s="0" t="n">
        <f aca="false">HEX2DEC(CY4)</f>
        <v>0</v>
      </c>
      <c r="CZ5" s="0" t="n">
        <f aca="false">HEX2DEC(CZ4)</f>
        <v>0</v>
      </c>
      <c r="DA5" s="0" t="n">
        <f aca="false">HEX2DEC(DA4)</f>
        <v>0</v>
      </c>
      <c r="DB5" s="0" t="n">
        <f aca="false">HEX2DEC(DB4)</f>
        <v>0</v>
      </c>
      <c r="DC5" s="0" t="n">
        <f aca="false">HEX2DEC(DC4)</f>
        <v>0</v>
      </c>
      <c r="DD5" s="0" t="n">
        <f aca="false">HEX2DEC(DD4)</f>
        <v>0</v>
      </c>
      <c r="DE5" s="0" t="n">
        <f aca="false">HEX2DEC(DE4)</f>
        <v>0</v>
      </c>
      <c r="DF5" s="0" t="n">
        <f aca="false">HEX2DEC(DF4)</f>
        <v>0</v>
      </c>
      <c r="DG5" s="0" t="n">
        <f aca="false">HEX2DEC(DG4)</f>
        <v>0</v>
      </c>
      <c r="DH5" s="0" t="n">
        <f aca="false">HEX2DEC(DH4)</f>
        <v>0</v>
      </c>
      <c r="DI5" s="0" t="n">
        <f aca="false">HEX2DEC(DI4)</f>
        <v>0</v>
      </c>
      <c r="DJ5" s="0" t="n">
        <f aca="false">HEX2DEC(DJ4)</f>
        <v>0</v>
      </c>
      <c r="DK5" s="0" t="n">
        <f aca="false">HEX2DEC(DK4)</f>
        <v>0</v>
      </c>
      <c r="DL5" s="0" t="n">
        <f aca="false">HEX2DEC(DL4)</f>
        <v>0</v>
      </c>
      <c r="DM5" s="0" t="n">
        <f aca="false">HEX2DEC(DM4)</f>
        <v>0</v>
      </c>
      <c r="DN5" s="0" t="n">
        <f aca="false">HEX2DEC(DN4)</f>
        <v>0</v>
      </c>
      <c r="DO5" s="0" t="n">
        <f aca="false">HEX2DEC(DO4)</f>
        <v>0</v>
      </c>
      <c r="DP5" s="0" t="n">
        <f aca="false">HEX2DEC(DP4)</f>
        <v>0</v>
      </c>
      <c r="DQ5" s="0" t="n">
        <f aca="false">HEX2DEC(DQ4)</f>
        <v>0</v>
      </c>
      <c r="DR5" s="0" t="n">
        <f aca="false">HEX2DEC(DR4)</f>
        <v>0</v>
      </c>
      <c r="DS5" s="0" t="n">
        <f aca="false">HEX2DEC(DS4)</f>
        <v>0</v>
      </c>
      <c r="DT5" s="0" t="n">
        <f aca="false">HEX2DEC(DT4)</f>
        <v>0</v>
      </c>
      <c r="DU5" s="0" t="n">
        <f aca="false">HEX2DEC(DU4)</f>
        <v>0</v>
      </c>
      <c r="DV5" s="0" t="n">
        <f aca="false">HEX2DEC(DV4)</f>
        <v>0</v>
      </c>
      <c r="DW5" s="0" t="n">
        <f aca="false">HEX2DEC(DW4)</f>
        <v>0</v>
      </c>
      <c r="DX5" s="0" t="n">
        <f aca="false">HEX2DEC(DX4)</f>
        <v>0</v>
      </c>
      <c r="DY5" s="0" t="n">
        <f aca="false">HEX2DEC(DY4)</f>
        <v>0</v>
      </c>
      <c r="DZ5" s="0" t="n">
        <f aca="false">HEX2DEC(DZ4)</f>
        <v>0</v>
      </c>
      <c r="EA5" s="0" t="n">
        <f aca="false">HEX2DEC(EA4)</f>
        <v>0</v>
      </c>
      <c r="EB5" s="0" t="n">
        <f aca="false">HEX2DEC(EB4)</f>
        <v>0</v>
      </c>
      <c r="EC5" s="0" t="n">
        <f aca="false">HEX2DEC(EC4)</f>
        <v>0</v>
      </c>
      <c r="ED5" s="0" t="n">
        <f aca="false">HEX2DEC(ED4)</f>
        <v>0</v>
      </c>
      <c r="EE5" s="0" t="n">
        <f aca="false">HEX2DEC(EE4)</f>
        <v>0</v>
      </c>
      <c r="EF5" s="0" t="n">
        <f aca="false">HEX2DEC(EF4)</f>
        <v>0</v>
      </c>
      <c r="EG5" s="0" t="n">
        <f aca="false">HEX2DEC(EG4)</f>
        <v>0</v>
      </c>
      <c r="EH5" s="0" t="n">
        <f aca="false">HEX2DEC(EH4)</f>
        <v>0</v>
      </c>
      <c r="EI5" s="0" t="n">
        <f aca="false">HEX2DEC(EI4)</f>
        <v>0</v>
      </c>
      <c r="EJ5" s="0" t="n">
        <f aca="false">HEX2DEC(EJ4)</f>
        <v>0</v>
      </c>
      <c r="EK5" s="0" t="n">
        <f aca="false">HEX2DEC(EK4)</f>
        <v>0</v>
      </c>
      <c r="EL5" s="0" t="n">
        <f aca="false">HEX2DEC(EL4)</f>
        <v>0</v>
      </c>
      <c r="EM5" s="0" t="n">
        <f aca="false">HEX2DEC(EM4)</f>
        <v>0</v>
      </c>
      <c r="EN5" s="0" t="n">
        <f aca="false">HEX2DEC(EN4)</f>
        <v>0</v>
      </c>
      <c r="EO5" s="0" t="n">
        <f aca="false">HEX2DEC(EO4)</f>
        <v>0</v>
      </c>
      <c r="EP5" s="0" t="n">
        <f aca="false">HEX2DEC(EP4)</f>
        <v>0</v>
      </c>
      <c r="EQ5" s="0" t="n">
        <f aca="false">HEX2DEC(EQ4)</f>
        <v>0</v>
      </c>
      <c r="ER5" s="0" t="n">
        <f aca="false">HEX2DEC(ER4)</f>
        <v>0</v>
      </c>
      <c r="ES5" s="0" t="n">
        <f aca="false">HEX2DEC(ES4)</f>
        <v>0</v>
      </c>
      <c r="ET5" s="0" t="n">
        <f aca="false">HEX2DEC(ET4)</f>
        <v>0</v>
      </c>
      <c r="EU5" s="0" t="n">
        <f aca="false">HEX2DEC(EU4)</f>
        <v>0</v>
      </c>
      <c r="EV5" s="0" t="n">
        <f aca="false">HEX2DEC(EV4)</f>
        <v>0</v>
      </c>
      <c r="EW5" s="0" t="n">
        <f aca="false">HEX2DEC(EW4)</f>
        <v>0</v>
      </c>
      <c r="EX5" s="0" t="n">
        <f aca="false">HEX2DEC(EX4)</f>
        <v>0</v>
      </c>
      <c r="EY5" s="0" t="n">
        <f aca="false">HEX2DEC(EY4)</f>
        <v>0</v>
      </c>
      <c r="EZ5" s="0" t="n">
        <f aca="false">HEX2DEC(EZ4)</f>
        <v>0</v>
      </c>
      <c r="FA5" s="0" t="n">
        <f aca="false">HEX2DEC(FA4)</f>
        <v>0</v>
      </c>
      <c r="FB5" s="0" t="n">
        <f aca="false">HEX2DEC(FB4)</f>
        <v>0</v>
      </c>
      <c r="FC5" s="0" t="n">
        <f aca="false">HEX2DEC(FC4)</f>
        <v>0</v>
      </c>
      <c r="FD5" s="0" t="n">
        <f aca="false">HEX2DEC(FD4)</f>
        <v>0</v>
      </c>
      <c r="FE5" s="0" t="n">
        <f aca="false">HEX2DEC(FE4)</f>
        <v>0</v>
      </c>
      <c r="FF5" s="0" t="n">
        <f aca="false">HEX2DEC(FF4)</f>
        <v>0</v>
      </c>
      <c r="FG5" s="0" t="n">
        <f aca="false">HEX2DEC(FG4)</f>
        <v>0</v>
      </c>
      <c r="FH5" s="0" t="n">
        <f aca="false">HEX2DEC(FH4)</f>
        <v>0</v>
      </c>
      <c r="FI5" s="0" t="n">
        <f aca="false">HEX2DEC(FI4)</f>
        <v>0</v>
      </c>
      <c r="FJ5" s="0" t="n">
        <f aca="false">HEX2DEC(FJ4)</f>
        <v>0</v>
      </c>
      <c r="FK5" s="0" t="n">
        <f aca="false">HEX2DEC(FK4)</f>
        <v>0</v>
      </c>
      <c r="FL5" s="0" t="n">
        <f aca="false">HEX2DEC(FL4)</f>
        <v>0</v>
      </c>
      <c r="FM5" s="0" t="n">
        <f aca="false">HEX2DEC(FM4)</f>
        <v>0</v>
      </c>
      <c r="FN5" s="0" t="n">
        <f aca="false">HEX2DEC(FN4)</f>
        <v>0</v>
      </c>
      <c r="FO5" s="0" t="n">
        <f aca="false">HEX2DEC(FO4)</f>
        <v>0</v>
      </c>
      <c r="FP5" s="0" t="n">
        <f aca="false">HEX2DEC(FP4)</f>
        <v>0</v>
      </c>
      <c r="FQ5" s="0" t="n">
        <f aca="false">HEX2DEC(FQ4)</f>
        <v>0</v>
      </c>
      <c r="FR5" s="0" t="n">
        <f aca="false">HEX2DEC(FR4)</f>
        <v>0</v>
      </c>
      <c r="FS5" s="0" t="n">
        <f aca="false">HEX2DEC(FS4)</f>
        <v>0</v>
      </c>
      <c r="FU5" s="0" t="n">
        <f aca="false">SUM(AP5:FT5)</f>
        <v>0</v>
      </c>
    </row>
    <row r="6" customFormat="false" ht="15" hidden="false" customHeight="false" outlineLevel="0" collapsed="false">
      <c r="A6" s="104" t="s">
        <v>134</v>
      </c>
      <c r="C6" s="53" t="s">
        <v>75</v>
      </c>
      <c r="D6" s="45" t="n">
        <f aca="false">HEX2DEC(D4)</f>
        <v>7</v>
      </c>
      <c r="E6" s="45" t="n">
        <f aca="false">HEX2DEC(E4)</f>
        <v>32</v>
      </c>
      <c r="F6" s="45" t="n">
        <f aca="false">HEX2DEC(F4)</f>
        <v>1</v>
      </c>
      <c r="G6" s="45" t="n">
        <f aca="false">HEX2DEC(G4)</f>
        <v>1</v>
      </c>
      <c r="H6" s="45" t="n">
        <f aca="false">HEX2DEC(H4)</f>
        <v>0</v>
      </c>
      <c r="I6" s="45" t="n">
        <f aca="false">HEX2DEC(I4)</f>
        <v>0</v>
      </c>
      <c r="J6" s="45" t="n">
        <f aca="false">HEX2DEC(J4)</f>
        <v>0</v>
      </c>
      <c r="K6" s="45" t="n">
        <f aca="false">HEX2DEC(K4)</f>
        <v>0</v>
      </c>
      <c r="L6" s="45" t="n">
        <f aca="false">HEX2DEC(L4)</f>
        <v>0</v>
      </c>
      <c r="M6" s="45" t="n">
        <f aca="false">SUM(D6:L6)</f>
        <v>41</v>
      </c>
      <c r="N6" s="46"/>
      <c r="P6" s="68" t="str">
        <f aca="false">MID(H5,2,1)</f>
        <v>0</v>
      </c>
      <c r="Q6" s="69" t="str">
        <f aca="false">P6</f>
        <v>0</v>
      </c>
      <c r="R6" s="53" t="s">
        <v>76</v>
      </c>
      <c r="S6" s="70" t="s">
        <v>73</v>
      </c>
      <c r="T6" s="68" t="str">
        <f aca="false">MID(I5,2,1)</f>
        <v>0</v>
      </c>
      <c r="U6" s="69" t="str">
        <f aca="false">T6</f>
        <v>0</v>
      </c>
      <c r="V6" s="53" t="s">
        <v>76</v>
      </c>
      <c r="W6" s="70" t="s">
        <v>73</v>
      </c>
      <c r="X6" s="68" t="str">
        <f aca="false">MID(J5,2,1)</f>
        <v>0</v>
      </c>
      <c r="Y6" s="69" t="str">
        <f aca="false">X6</f>
        <v>0</v>
      </c>
      <c r="Z6" s="53" t="s">
        <v>76</v>
      </c>
      <c r="AA6" s="87" t="s">
        <v>135</v>
      </c>
      <c r="AB6" s="68" t="str">
        <f aca="false">MID(K5,2,1)</f>
        <v>0</v>
      </c>
      <c r="AC6" s="69" t="str">
        <f aca="false">AB6</f>
        <v>0</v>
      </c>
      <c r="AD6" s="53" t="s">
        <v>76</v>
      </c>
      <c r="AE6" s="70" t="s">
        <v>73</v>
      </c>
      <c r="AF6" s="68" t="str">
        <f aca="false">MID(L5,2,1)</f>
        <v>0</v>
      </c>
      <c r="AG6" s="69" t="str">
        <f aca="false">AF6</f>
        <v>0</v>
      </c>
      <c r="AH6" s="53" t="s">
        <v>76</v>
      </c>
      <c r="AI6" s="70" t="s">
        <v>73</v>
      </c>
      <c r="AJ6" s="66"/>
      <c r="AK6" s="66"/>
      <c r="AN6" s="0" t="str">
        <f aca="false">H75&amp;I75&amp;J75&amp;K75&amp;L75</f>
        <v>0000000000</v>
      </c>
      <c r="AO6" s="0" t="str">
        <f aca="false">AN6</f>
        <v>0000000000</v>
      </c>
    </row>
    <row r="7" customFormat="false" ht="15" hidden="false" customHeight="false" outlineLevel="0" collapsed="false">
      <c r="A7" s="104" t="s">
        <v>136</v>
      </c>
      <c r="C7" s="53"/>
      <c r="D7" s="65"/>
      <c r="E7" s="65"/>
      <c r="F7" s="65"/>
      <c r="G7" s="65"/>
      <c r="H7" s="65"/>
      <c r="I7" s="65"/>
      <c r="J7" s="65"/>
      <c r="K7" s="65"/>
      <c r="L7" s="65"/>
      <c r="M7" s="65"/>
      <c r="N7" s="46"/>
      <c r="P7" s="68" t="str">
        <f aca="false">MID(H5,3,1)</f>
        <v>0</v>
      </c>
      <c r="Q7" s="69" t="str">
        <f aca="false">P7</f>
        <v>0</v>
      </c>
      <c r="R7" s="53" t="s">
        <v>78</v>
      </c>
      <c r="S7" s="70" t="s">
        <v>73</v>
      </c>
      <c r="T7" s="68" t="str">
        <f aca="false">MID(I5,3,1)</f>
        <v>0</v>
      </c>
      <c r="U7" s="69" t="str">
        <f aca="false">T7</f>
        <v>0</v>
      </c>
      <c r="V7" s="53" t="s">
        <v>78</v>
      </c>
      <c r="W7" s="87" t="s">
        <v>137</v>
      </c>
      <c r="X7" s="68" t="str">
        <f aca="false">MID(J5,3,1)</f>
        <v>0</v>
      </c>
      <c r="Y7" s="69" t="str">
        <f aca="false">X7</f>
        <v>0</v>
      </c>
      <c r="Z7" s="53" t="s">
        <v>78</v>
      </c>
      <c r="AA7" s="87" t="s">
        <v>138</v>
      </c>
      <c r="AB7" s="68" t="str">
        <f aca="false">MID(K5,3,1)</f>
        <v>0</v>
      </c>
      <c r="AC7" s="69" t="str">
        <f aca="false">AB7</f>
        <v>0</v>
      </c>
      <c r="AD7" s="53" t="s">
        <v>78</v>
      </c>
      <c r="AE7" s="70" t="s">
        <v>73</v>
      </c>
      <c r="AF7" s="68" t="str">
        <f aca="false">MID(L5,3,1)</f>
        <v>0</v>
      </c>
      <c r="AG7" s="69" t="str">
        <f aca="false">AF7</f>
        <v>0</v>
      </c>
      <c r="AH7" s="53" t="s">
        <v>78</v>
      </c>
      <c r="AI7" s="70" t="s">
        <v>73</v>
      </c>
      <c r="AJ7" s="66"/>
      <c r="AK7" s="66"/>
      <c r="AN7" s="0" t="str">
        <f aca="false">H86&amp;I86&amp;J86&amp;K86&amp;L86</f>
        <v>0000000000</v>
      </c>
      <c r="AO7" s="0" t="str">
        <f aca="false">AN7</f>
        <v>0000000000</v>
      </c>
    </row>
    <row r="8" customFormat="false" ht="15.75" hidden="false" customHeight="false" outlineLevel="0" collapsed="false">
      <c r="A8" s="104" t="s">
        <v>139</v>
      </c>
      <c r="C8" s="53"/>
      <c r="D8" s="65"/>
      <c r="E8" s="65"/>
      <c r="F8" s="65"/>
      <c r="G8" s="65"/>
      <c r="H8" s="65"/>
      <c r="I8" s="65"/>
      <c r="J8" s="65"/>
      <c r="K8" s="65"/>
      <c r="L8" s="65"/>
      <c r="M8" s="65"/>
      <c r="N8" s="46"/>
      <c r="P8" s="68" t="str">
        <f aca="false">MID(H5,4,1)</f>
        <v>0</v>
      </c>
      <c r="Q8" s="69" t="str">
        <f aca="false">P8</f>
        <v>0</v>
      </c>
      <c r="R8" s="53" t="s">
        <v>79</v>
      </c>
      <c r="S8" s="70" t="s">
        <v>73</v>
      </c>
      <c r="T8" s="68" t="str">
        <f aca="false">MID(I5,4,1)</f>
        <v>0</v>
      </c>
      <c r="U8" s="69" t="str">
        <f aca="false">T8</f>
        <v>0</v>
      </c>
      <c r="V8" s="53" t="s">
        <v>79</v>
      </c>
      <c r="W8" s="70" t="s">
        <v>73</v>
      </c>
      <c r="X8" s="68" t="str">
        <f aca="false">MID(J5,4,1)</f>
        <v>0</v>
      </c>
      <c r="Y8" s="69" t="str">
        <f aca="false">X8</f>
        <v>0</v>
      </c>
      <c r="Z8" s="53" t="s">
        <v>79</v>
      </c>
      <c r="AA8" s="71" t="s">
        <v>140</v>
      </c>
      <c r="AB8" s="68" t="str">
        <f aca="false">MID(K5,4,1)</f>
        <v>0</v>
      </c>
      <c r="AC8" s="69" t="str">
        <f aca="false">AB8</f>
        <v>0</v>
      </c>
      <c r="AD8" s="53" t="s">
        <v>79</v>
      </c>
      <c r="AE8" s="70" t="s">
        <v>73</v>
      </c>
      <c r="AF8" s="68" t="str">
        <f aca="false">MID(L5,4,1)</f>
        <v>0</v>
      </c>
      <c r="AG8" s="69" t="str">
        <f aca="false">AF8</f>
        <v>0</v>
      </c>
      <c r="AH8" s="53" t="s">
        <v>79</v>
      </c>
      <c r="AI8" s="70" t="s">
        <v>73</v>
      </c>
      <c r="AJ8" s="66"/>
      <c r="AK8" s="66"/>
      <c r="AN8" s="0" t="str">
        <f aca="false">H97&amp;I97&amp;J97&amp;K97&amp;L97</f>
        <v>0000000000</v>
      </c>
      <c r="AO8" s="0" t="str">
        <f aca="false">AN8</f>
        <v>0000000000</v>
      </c>
    </row>
    <row r="9" customFormat="false" ht="15.75" hidden="false" customHeight="true" outlineLevel="0" collapsed="false">
      <c r="A9" s="104" t="s">
        <v>141</v>
      </c>
      <c r="C9" s="53" t="s">
        <v>62</v>
      </c>
      <c r="D9" s="73" t="str">
        <f aca="false">D4</f>
        <v>07</v>
      </c>
      <c r="E9" s="74" t="str">
        <f aca="false">E4</f>
        <v>20</v>
      </c>
      <c r="F9" s="74" t="str">
        <f aca="false">F4</f>
        <v>01</v>
      </c>
      <c r="G9" s="75" t="str">
        <f aca="false">G4</f>
        <v>01</v>
      </c>
      <c r="H9" s="76" t="str">
        <f aca="false">BIN2HEX(H10,2)</f>
        <v>00</v>
      </c>
      <c r="I9" s="77" t="str">
        <f aca="false">BIN2HEX(I10,2)</f>
        <v>00</v>
      </c>
      <c r="J9" s="78" t="str">
        <f aca="false">BIN2HEX(J10,2)</f>
        <v>00</v>
      </c>
      <c r="K9" s="79" t="str">
        <f aca="false">BIN2HEX(K10,2)</f>
        <v>00</v>
      </c>
      <c r="L9" s="80" t="str">
        <f aca="false">BIN2HEX(L10,2)</f>
        <v>00</v>
      </c>
      <c r="M9" s="81" t="str">
        <f aca="false">IF(LEN(M10)&gt;2,MID(M10,2,2),M10)</f>
        <v>29</v>
      </c>
      <c r="N9" s="46" t="s">
        <v>68</v>
      </c>
      <c r="P9" s="68" t="str">
        <f aca="false">MID(H5,5,1)</f>
        <v>0</v>
      </c>
      <c r="Q9" s="69" t="str">
        <f aca="false">P9</f>
        <v>0</v>
      </c>
      <c r="R9" s="53" t="s">
        <v>80</v>
      </c>
      <c r="S9" s="105" t="s">
        <v>142</v>
      </c>
      <c r="T9" s="68" t="str">
        <f aca="false">MID(I5,5,1)</f>
        <v>0</v>
      </c>
      <c r="U9" s="69" t="str">
        <f aca="false">T9</f>
        <v>0</v>
      </c>
      <c r="V9" s="53" t="s">
        <v>80</v>
      </c>
      <c r="W9" s="70" t="s">
        <v>73</v>
      </c>
      <c r="X9" s="68" t="str">
        <f aca="false">MID(J5,5,1)</f>
        <v>0</v>
      </c>
      <c r="Y9" s="69" t="str">
        <f aca="false">X9</f>
        <v>0</v>
      </c>
      <c r="Z9" s="53" t="s">
        <v>80</v>
      </c>
      <c r="AA9" s="90" t="s">
        <v>143</v>
      </c>
      <c r="AB9" s="68" t="str">
        <f aca="false">MID(K5,5,1)</f>
        <v>0</v>
      </c>
      <c r="AC9" s="69" t="str">
        <f aca="false">AB9</f>
        <v>0</v>
      </c>
      <c r="AD9" s="53" t="s">
        <v>80</v>
      </c>
      <c r="AE9" s="70" t="s">
        <v>73</v>
      </c>
      <c r="AF9" s="68" t="str">
        <f aca="false">MID(L5,5,1)</f>
        <v>0</v>
      </c>
      <c r="AG9" s="69" t="str">
        <f aca="false">AF9</f>
        <v>0</v>
      </c>
      <c r="AH9" s="53" t="s">
        <v>80</v>
      </c>
      <c r="AI9" s="70" t="s">
        <v>73</v>
      </c>
      <c r="AJ9" s="66"/>
      <c r="AK9" s="66"/>
      <c r="AN9" s="0" t="str">
        <f aca="false">H108&amp;I108&amp;J108&amp;K108&amp;L108</f>
        <v>0000000000</v>
      </c>
      <c r="AO9" s="0" t="str">
        <f aca="false">AN9</f>
        <v>0000000000</v>
      </c>
    </row>
    <row r="10" customFormat="false" ht="15" hidden="false" customHeight="false" outlineLevel="0" collapsed="false">
      <c r="A10" s="104" t="s">
        <v>144</v>
      </c>
      <c r="C10" s="53" t="s">
        <v>71</v>
      </c>
      <c r="D10" s="45" t="str">
        <f aca="false">HEX2BIN(D9,8)</f>
        <v>00000111</v>
      </c>
      <c r="E10" s="45" t="str">
        <f aca="false">HEX2BIN(E9,8)</f>
        <v>00100000</v>
      </c>
      <c r="F10" s="45" t="str">
        <f aca="false">HEX2BIN(F9,8)</f>
        <v>00000001</v>
      </c>
      <c r="G10" s="45" t="str">
        <f aca="false">HEX2BIN(G9,8)</f>
        <v>00000001</v>
      </c>
      <c r="H10" s="82" t="str">
        <f aca="false">Q5&amp;Q6&amp;Q7&amp;Q8&amp;Q9&amp;Q10&amp;Q11&amp;Q12</f>
        <v>00000000</v>
      </c>
      <c r="I10" s="45" t="str">
        <f aca="false">U5&amp;U6&amp;U7&amp;U8&amp;U9&amp;U10&amp;U11&amp;U12</f>
        <v>00000000</v>
      </c>
      <c r="J10" s="82" t="str">
        <f aca="false">Y5&amp;Y6&amp;Y7&amp;Y8&amp;Y9&amp;Y10&amp;Y11&amp;Y12</f>
        <v>00000000</v>
      </c>
      <c r="K10" s="82" t="str">
        <f aca="false">AC5&amp;AC6&amp;AC7&amp;AC8&amp;AC9&amp;AC10&amp;AC11&amp;AC12</f>
        <v>00000000</v>
      </c>
      <c r="L10" s="45" t="str">
        <f aca="false">AG5&amp;AG6&amp;AG7&amp;AG8&amp;AG9&amp;AG10&amp;AG11&amp;AG12</f>
        <v>00000000</v>
      </c>
      <c r="M10" s="45" t="str">
        <f aca="false">DEC2HEX(M11)</f>
        <v>29</v>
      </c>
      <c r="N10" s="46"/>
      <c r="P10" s="68" t="str">
        <f aca="false">MID(H5,6,1)</f>
        <v>0</v>
      </c>
      <c r="Q10" s="69" t="str">
        <f aca="false">P10</f>
        <v>0</v>
      </c>
      <c r="R10" s="53" t="s">
        <v>83</v>
      </c>
      <c r="S10" s="105"/>
      <c r="T10" s="68" t="str">
        <f aca="false">MID(I5,6,1)</f>
        <v>0</v>
      </c>
      <c r="U10" s="69" t="str">
        <f aca="false">T10</f>
        <v>0</v>
      </c>
      <c r="V10" s="53" t="s">
        <v>83</v>
      </c>
      <c r="W10" s="70" t="s">
        <v>73</v>
      </c>
      <c r="X10" s="68" t="str">
        <f aca="false">MID(J5,6,1)</f>
        <v>0</v>
      </c>
      <c r="Y10" s="69" t="str">
        <f aca="false">X10</f>
        <v>0</v>
      </c>
      <c r="Z10" s="53" t="s">
        <v>83</v>
      </c>
      <c r="AA10" s="70" t="s">
        <v>73</v>
      </c>
      <c r="AB10" s="68" t="str">
        <f aca="false">MID(K5,6,1)</f>
        <v>0</v>
      </c>
      <c r="AC10" s="69" t="str">
        <f aca="false">AB10</f>
        <v>0</v>
      </c>
      <c r="AD10" s="53" t="s">
        <v>83</v>
      </c>
      <c r="AE10" s="70" t="s">
        <v>73</v>
      </c>
      <c r="AF10" s="68" t="str">
        <f aca="false">MID(L5,6,1)</f>
        <v>0</v>
      </c>
      <c r="AG10" s="69" t="str">
        <f aca="false">AF10</f>
        <v>0</v>
      </c>
      <c r="AH10" s="53" t="s">
        <v>83</v>
      </c>
      <c r="AI10" s="70" t="s">
        <v>73</v>
      </c>
      <c r="AJ10" s="66"/>
      <c r="AK10" s="66"/>
      <c r="AN10" s="0" t="str">
        <f aca="false">H119&amp;I119&amp;J119&amp;K119&amp;L119</f>
        <v>0000000000</v>
      </c>
      <c r="AO10" s="0" t="str">
        <f aca="false">AN10</f>
        <v>0000000000</v>
      </c>
    </row>
    <row r="11" customFormat="false" ht="15" hidden="false" customHeight="false" outlineLevel="0" collapsed="false">
      <c r="A11" s="104" t="s">
        <v>145</v>
      </c>
      <c r="C11" s="53" t="s">
        <v>75</v>
      </c>
      <c r="D11" s="45" t="n">
        <f aca="false">HEX2DEC(D9)</f>
        <v>7</v>
      </c>
      <c r="E11" s="45" t="n">
        <f aca="false">HEX2DEC(E9)</f>
        <v>32</v>
      </c>
      <c r="F11" s="45" t="n">
        <f aca="false">HEX2DEC(F9)</f>
        <v>1</v>
      </c>
      <c r="G11" s="45" t="n">
        <f aca="false">HEX2DEC(G9)</f>
        <v>1</v>
      </c>
      <c r="H11" s="45" t="n">
        <f aca="false">HEX2DEC(H9)</f>
        <v>0</v>
      </c>
      <c r="I11" s="45" t="n">
        <f aca="false">HEX2DEC(I9)</f>
        <v>0</v>
      </c>
      <c r="J11" s="45" t="n">
        <f aca="false">HEX2DEC(J9)</f>
        <v>0</v>
      </c>
      <c r="K11" s="45" t="n">
        <f aca="false">HEX2DEC(K9)</f>
        <v>0</v>
      </c>
      <c r="L11" s="45" t="n">
        <f aca="false">HEX2DEC(L9)</f>
        <v>0</v>
      </c>
      <c r="M11" s="45" t="n">
        <f aca="false">SUM(D11:L11)</f>
        <v>41</v>
      </c>
      <c r="N11" s="46"/>
      <c r="P11" s="68" t="str">
        <f aca="false">MID(H5,7,1)</f>
        <v>0</v>
      </c>
      <c r="Q11" s="69" t="str">
        <f aca="false">P11</f>
        <v>0</v>
      </c>
      <c r="R11" s="53" t="s">
        <v>84</v>
      </c>
      <c r="S11" s="105"/>
      <c r="T11" s="68" t="str">
        <f aca="false">MID(I5,7,1)</f>
        <v>0</v>
      </c>
      <c r="U11" s="69" t="str">
        <f aca="false">T11</f>
        <v>0</v>
      </c>
      <c r="V11" s="53" t="s">
        <v>84</v>
      </c>
      <c r="W11" s="70" t="s">
        <v>73</v>
      </c>
      <c r="X11" s="68" t="str">
        <f aca="false">MID(J5,7,1)</f>
        <v>0</v>
      </c>
      <c r="Y11" s="69" t="str">
        <f aca="false">X11</f>
        <v>0</v>
      </c>
      <c r="Z11" s="53" t="s">
        <v>84</v>
      </c>
      <c r="AA11" s="70" t="s">
        <v>73</v>
      </c>
      <c r="AB11" s="68" t="str">
        <f aca="false">MID(K5,7,1)</f>
        <v>0</v>
      </c>
      <c r="AC11" s="69" t="str">
        <f aca="false">AB11</f>
        <v>0</v>
      </c>
      <c r="AD11" s="53" t="s">
        <v>84</v>
      </c>
      <c r="AE11" s="70" t="s">
        <v>73</v>
      </c>
      <c r="AF11" s="68" t="str">
        <f aca="false">MID(L5,7,1)</f>
        <v>0</v>
      </c>
      <c r="AG11" s="69" t="str">
        <f aca="false">AF11</f>
        <v>0</v>
      </c>
      <c r="AH11" s="53" t="s">
        <v>84</v>
      </c>
      <c r="AI11" s="70" t="s">
        <v>73</v>
      </c>
      <c r="AJ11" s="66"/>
      <c r="AK11" s="66"/>
      <c r="AN11" s="0" t="str">
        <f aca="false">H130&amp;I130&amp;J130&amp;K130&amp;L130</f>
        <v>0000000000</v>
      </c>
      <c r="AO11" s="0" t="str">
        <f aca="false">AN11</f>
        <v>0000000000</v>
      </c>
    </row>
    <row r="12" customFormat="false" ht="15.75" hidden="false" customHeight="false" outlineLevel="0" collapsed="false">
      <c r="A12" s="104" t="s">
        <v>146</v>
      </c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P12" s="86" t="str">
        <f aca="false">MID(H5,8,1)</f>
        <v>0</v>
      </c>
      <c r="Q12" s="93" t="str">
        <f aca="false">P12</f>
        <v>0</v>
      </c>
      <c r="R12" s="83" t="s">
        <v>86</v>
      </c>
      <c r="S12" s="105"/>
      <c r="T12" s="86" t="str">
        <f aca="false">MID(I5,8,1)</f>
        <v>0</v>
      </c>
      <c r="U12" s="93" t="str">
        <f aca="false">T12</f>
        <v>0</v>
      </c>
      <c r="V12" s="83" t="s">
        <v>86</v>
      </c>
      <c r="W12" s="34" t="s">
        <v>73</v>
      </c>
      <c r="X12" s="86" t="str">
        <f aca="false">MID(J5,8,1)</f>
        <v>0</v>
      </c>
      <c r="Y12" s="93" t="str">
        <f aca="false">X12</f>
        <v>0</v>
      </c>
      <c r="Z12" s="83" t="s">
        <v>86</v>
      </c>
      <c r="AA12" s="34" t="s">
        <v>73</v>
      </c>
      <c r="AB12" s="86" t="str">
        <f aca="false">MID(K5,8,1)</f>
        <v>0</v>
      </c>
      <c r="AC12" s="93" t="str">
        <f aca="false">AB12</f>
        <v>0</v>
      </c>
      <c r="AD12" s="83" t="s">
        <v>86</v>
      </c>
      <c r="AE12" s="34" t="s">
        <v>73</v>
      </c>
      <c r="AF12" s="86" t="str">
        <f aca="false">MID(L5,8,1)</f>
        <v>0</v>
      </c>
      <c r="AG12" s="93" t="str">
        <f aca="false">AF12</f>
        <v>0</v>
      </c>
      <c r="AH12" s="83" t="s">
        <v>86</v>
      </c>
      <c r="AI12" s="34" t="s">
        <v>73</v>
      </c>
      <c r="AJ12" s="66"/>
      <c r="AK12" s="66"/>
      <c r="AN12" s="0" t="str">
        <f aca="false">H141&amp;I141&amp;J141&amp;K141&amp;L141</f>
        <v>0000000000</v>
      </c>
      <c r="AO12" s="0" t="str">
        <f aca="false">AN12</f>
        <v>0000000000</v>
      </c>
    </row>
    <row r="13" customFormat="false" ht="15.75" hidden="false" customHeight="false" outlineLevel="0" collapsed="false">
      <c r="A13" s="104" t="s">
        <v>147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 t="s">
        <v>47</v>
      </c>
      <c r="N13" s="42"/>
      <c r="P13" s="43" t="s">
        <v>148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N13" s="0" t="str">
        <f aca="false">H152&amp;I152&amp;J152&amp;K152&amp;L152</f>
        <v>0000000000</v>
      </c>
      <c r="AO13" s="0" t="str">
        <f aca="false">AN13</f>
        <v>0000000000</v>
      </c>
    </row>
    <row r="14" customFormat="false" ht="15.75" hidden="false" customHeight="false" outlineLevel="0" collapsed="false">
      <c r="A14" s="104" t="s">
        <v>149</v>
      </c>
      <c r="C14" s="53"/>
      <c r="D14" s="44" t="s">
        <v>150</v>
      </c>
      <c r="E14" s="44"/>
      <c r="F14" s="44"/>
      <c r="G14" s="44"/>
      <c r="H14" s="45" t="s">
        <v>50</v>
      </c>
      <c r="I14" s="45" t="s">
        <v>51</v>
      </c>
      <c r="J14" s="45" t="s">
        <v>52</v>
      </c>
      <c r="K14" s="45" t="s">
        <v>53</v>
      </c>
      <c r="L14" s="45" t="s">
        <v>54</v>
      </c>
      <c r="M14" s="45" t="s">
        <v>55</v>
      </c>
      <c r="N14" s="46"/>
      <c r="P14" s="47" t="s">
        <v>56</v>
      </c>
      <c r="Q14" s="47"/>
      <c r="R14" s="47"/>
      <c r="S14" s="47"/>
      <c r="T14" s="48" t="s">
        <v>57</v>
      </c>
      <c r="U14" s="48"/>
      <c r="V14" s="48"/>
      <c r="W14" s="48"/>
      <c r="X14" s="49" t="s">
        <v>58</v>
      </c>
      <c r="Y14" s="49"/>
      <c r="Z14" s="49"/>
      <c r="AA14" s="49"/>
      <c r="AB14" s="50" t="s">
        <v>59</v>
      </c>
      <c r="AC14" s="50"/>
      <c r="AD14" s="50"/>
      <c r="AE14" s="50"/>
      <c r="AF14" s="92" t="s">
        <v>103</v>
      </c>
      <c r="AG14" s="92"/>
      <c r="AH14" s="92"/>
      <c r="AI14" s="92"/>
      <c r="AJ14" s="52" t="s">
        <v>61</v>
      </c>
      <c r="AK14" s="52"/>
      <c r="AN14" s="0" t="str">
        <f aca="false">H163&amp;I163&amp;J163&amp;K163&amp;L163</f>
        <v>0000000000</v>
      </c>
      <c r="AO14" s="0" t="str">
        <f aca="false">AN14</f>
        <v>0000000000</v>
      </c>
    </row>
    <row r="15" customFormat="false" ht="15.75" hidden="false" customHeight="false" outlineLevel="0" collapsed="false">
      <c r="A15" s="104" t="s">
        <v>151</v>
      </c>
      <c r="C15" s="53" t="s">
        <v>62</v>
      </c>
      <c r="D15" s="54" t="s">
        <v>63</v>
      </c>
      <c r="E15" s="55" t="s">
        <v>131</v>
      </c>
      <c r="F15" s="55" t="s">
        <v>65</v>
      </c>
      <c r="G15" s="56" t="s">
        <v>89</v>
      </c>
      <c r="H15" s="57" t="s">
        <v>66</v>
      </c>
      <c r="I15" s="58" t="s">
        <v>66</v>
      </c>
      <c r="J15" s="59" t="s">
        <v>66</v>
      </c>
      <c r="K15" s="58" t="s">
        <v>66</v>
      </c>
      <c r="L15" s="60" t="s">
        <v>66</v>
      </c>
      <c r="M15" s="61" t="s">
        <v>66</v>
      </c>
      <c r="N15" s="46" t="s">
        <v>67</v>
      </c>
      <c r="P15" s="62" t="s">
        <v>67</v>
      </c>
      <c r="Q15" s="63" t="s">
        <v>68</v>
      </c>
      <c r="R15" s="64" t="s">
        <v>69</v>
      </c>
      <c r="S15" s="46"/>
      <c r="T15" s="62" t="s">
        <v>67</v>
      </c>
      <c r="U15" s="63" t="s">
        <v>68</v>
      </c>
      <c r="V15" s="64" t="s">
        <v>69</v>
      </c>
      <c r="W15" s="46"/>
      <c r="X15" s="62" t="s">
        <v>67</v>
      </c>
      <c r="Y15" s="63" t="s">
        <v>68</v>
      </c>
      <c r="Z15" s="64" t="s">
        <v>69</v>
      </c>
      <c r="AA15" s="46"/>
      <c r="AB15" s="62" t="s">
        <v>67</v>
      </c>
      <c r="AC15" s="63" t="s">
        <v>68</v>
      </c>
      <c r="AD15" s="64" t="s">
        <v>69</v>
      </c>
      <c r="AE15" s="46"/>
      <c r="AF15" s="62" t="s">
        <v>67</v>
      </c>
      <c r="AG15" s="63" t="s">
        <v>68</v>
      </c>
      <c r="AH15" s="64" t="s">
        <v>69</v>
      </c>
      <c r="AI15" s="65"/>
      <c r="AJ15" s="66" t="s">
        <v>70</v>
      </c>
      <c r="AK15" s="66"/>
      <c r="AN15" s="0" t="str">
        <f aca="false">H174&amp;I174&amp;J174&amp;K174&amp;L174</f>
        <v>0000000000</v>
      </c>
      <c r="AO15" s="0" t="str">
        <f aca="false">AN15</f>
        <v>0000000000</v>
      </c>
    </row>
    <row r="16" customFormat="false" ht="15" hidden="false" customHeight="false" outlineLevel="0" collapsed="false">
      <c r="A16" s="104" t="s">
        <v>152</v>
      </c>
      <c r="C16" s="53" t="s">
        <v>71</v>
      </c>
      <c r="D16" s="45" t="str">
        <f aca="false">HEX2BIN(D15,8)</f>
        <v>00000111</v>
      </c>
      <c r="E16" s="45" t="str">
        <f aca="false">HEX2BIN(E15,8)</f>
        <v>00100000</v>
      </c>
      <c r="F16" s="45" t="str">
        <f aca="false">HEX2BIN(F15,8)</f>
        <v>00000001</v>
      </c>
      <c r="G16" s="45" t="str">
        <f aca="false">HEX2BIN(G15,8)</f>
        <v>00000010</v>
      </c>
      <c r="H16" s="45" t="str">
        <f aca="false">HEX2BIN(H15,8)</f>
        <v>00000000</v>
      </c>
      <c r="I16" s="45" t="str">
        <f aca="false">HEX2BIN(I15,8)</f>
        <v>00000000</v>
      </c>
      <c r="J16" s="45" t="str">
        <f aca="false">HEX2BIN(J15,8)</f>
        <v>00000000</v>
      </c>
      <c r="K16" s="45" t="str">
        <f aca="false">HEX2BIN(K15,8)</f>
        <v>00000000</v>
      </c>
      <c r="L16" s="45" t="str">
        <f aca="false">HEX2BIN(L15,8)</f>
        <v>00000000</v>
      </c>
      <c r="M16" s="65"/>
      <c r="N16" s="46"/>
      <c r="P16" s="68" t="str">
        <f aca="false">MID(H16,1,1)</f>
        <v>0</v>
      </c>
      <c r="Q16" s="69" t="str">
        <f aca="false">P16</f>
        <v>0</v>
      </c>
      <c r="R16" s="53" t="s">
        <v>72</v>
      </c>
      <c r="S16" s="71" t="s">
        <v>153</v>
      </c>
      <c r="T16" s="68" t="str">
        <f aca="false">MID(I16,1,1)</f>
        <v>0</v>
      </c>
      <c r="U16" s="69" t="str">
        <f aca="false">T16</f>
        <v>0</v>
      </c>
      <c r="V16" s="53" t="s">
        <v>72</v>
      </c>
      <c r="W16" s="70" t="s">
        <v>73</v>
      </c>
      <c r="X16" s="68" t="str">
        <f aca="false">MID(J16,1,1)</f>
        <v>0</v>
      </c>
      <c r="Y16" s="69" t="str">
        <f aca="false">X16</f>
        <v>0</v>
      </c>
      <c r="Z16" s="53" t="s">
        <v>72</v>
      </c>
      <c r="AA16" s="70" t="s">
        <v>73</v>
      </c>
      <c r="AB16" s="68" t="str">
        <f aca="false">MID(K16,1,1)</f>
        <v>0</v>
      </c>
      <c r="AC16" s="69" t="str">
        <f aca="false">AB16</f>
        <v>0</v>
      </c>
      <c r="AD16" s="53" t="s">
        <v>72</v>
      </c>
      <c r="AE16" s="70" t="s">
        <v>73</v>
      </c>
      <c r="AF16" s="68" t="str">
        <f aca="false">MID(L16,1,1)</f>
        <v>0</v>
      </c>
      <c r="AG16" s="69" t="str">
        <f aca="false">AF16</f>
        <v>0</v>
      </c>
      <c r="AH16" s="53" t="s">
        <v>72</v>
      </c>
      <c r="AI16" s="70" t="s">
        <v>73</v>
      </c>
      <c r="AJ16" s="66"/>
      <c r="AK16" s="66"/>
      <c r="AN16" s="0" t="str">
        <f aca="false">H185&amp;I185&amp;J185&amp;K185&amp;L185</f>
        <v>0000000000</v>
      </c>
      <c r="AO16" s="0" t="str">
        <f aca="false">AN16</f>
        <v>0000000000</v>
      </c>
    </row>
    <row r="17" customFormat="false" ht="15" hidden="false" customHeight="false" outlineLevel="0" collapsed="false">
      <c r="A17" s="104" t="s">
        <v>154</v>
      </c>
      <c r="C17" s="53" t="s">
        <v>75</v>
      </c>
      <c r="D17" s="45" t="n">
        <f aca="false">HEX2DEC(D15)</f>
        <v>7</v>
      </c>
      <c r="E17" s="45" t="n">
        <f aca="false">HEX2DEC(E15)</f>
        <v>32</v>
      </c>
      <c r="F17" s="45" t="n">
        <f aca="false">HEX2DEC(F15)</f>
        <v>1</v>
      </c>
      <c r="G17" s="45" t="n">
        <f aca="false">HEX2DEC(G15)</f>
        <v>2</v>
      </c>
      <c r="H17" s="45" t="n">
        <f aca="false">HEX2DEC(H15)</f>
        <v>0</v>
      </c>
      <c r="I17" s="45" t="n">
        <f aca="false">HEX2DEC(I15)</f>
        <v>0</v>
      </c>
      <c r="J17" s="45" t="n">
        <f aca="false">HEX2DEC(J15)</f>
        <v>0</v>
      </c>
      <c r="K17" s="45" t="n">
        <f aca="false">HEX2DEC(K15)</f>
        <v>0</v>
      </c>
      <c r="L17" s="45" t="n">
        <f aca="false">HEX2DEC(L15)</f>
        <v>0</v>
      </c>
      <c r="M17" s="45" t="n">
        <f aca="false">SUM(D17:L17)</f>
        <v>42</v>
      </c>
      <c r="N17" s="46"/>
      <c r="P17" s="68" t="str">
        <f aca="false">MID(H16,2,1)</f>
        <v>0</v>
      </c>
      <c r="Q17" s="69" t="str">
        <f aca="false">P17</f>
        <v>0</v>
      </c>
      <c r="R17" s="53" t="s">
        <v>76</v>
      </c>
      <c r="S17" s="70" t="s">
        <v>73</v>
      </c>
      <c r="T17" s="68" t="str">
        <f aca="false">MID(I16,2,1)</f>
        <v>0</v>
      </c>
      <c r="U17" s="69" t="str">
        <f aca="false">T17</f>
        <v>0</v>
      </c>
      <c r="V17" s="53" t="s">
        <v>76</v>
      </c>
      <c r="W17" s="70" t="s">
        <v>73</v>
      </c>
      <c r="X17" s="68" t="str">
        <f aca="false">MID(J16,2,1)</f>
        <v>0</v>
      </c>
      <c r="Y17" s="69" t="str">
        <f aca="false">X17</f>
        <v>0</v>
      </c>
      <c r="Z17" s="53" t="s">
        <v>76</v>
      </c>
      <c r="AA17" s="70" t="s">
        <v>73</v>
      </c>
      <c r="AB17" s="68" t="str">
        <f aca="false">MID(K16,2,1)</f>
        <v>0</v>
      </c>
      <c r="AC17" s="69" t="str">
        <f aca="false">AB17</f>
        <v>0</v>
      </c>
      <c r="AD17" s="53" t="s">
        <v>76</v>
      </c>
      <c r="AE17" s="70" t="s">
        <v>73</v>
      </c>
      <c r="AF17" s="68" t="str">
        <f aca="false">MID(L16,2,1)</f>
        <v>0</v>
      </c>
      <c r="AG17" s="69" t="str">
        <f aca="false">AF17</f>
        <v>0</v>
      </c>
      <c r="AH17" s="53" t="s">
        <v>76</v>
      </c>
      <c r="AI17" s="70" t="s">
        <v>73</v>
      </c>
      <c r="AJ17" s="66"/>
      <c r="AK17" s="66"/>
      <c r="AN17" s="0" t="str">
        <f aca="false">H196&amp;I196&amp;J196&amp;K196&amp;L196</f>
        <v>0000000000</v>
      </c>
      <c r="AO17" s="0" t="str">
        <f aca="false">AN17</f>
        <v>0000000000</v>
      </c>
    </row>
    <row r="18" customFormat="false" ht="15" hidden="false" customHeight="false" outlineLevel="0" collapsed="false">
      <c r="A18" s="104" t="s">
        <v>155</v>
      </c>
      <c r="C18" s="5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6"/>
      <c r="P18" s="68" t="str">
        <f aca="false">MID(H16,3,1)</f>
        <v>0</v>
      </c>
      <c r="Q18" s="69" t="str">
        <f aca="false">P18</f>
        <v>0</v>
      </c>
      <c r="R18" s="53" t="s">
        <v>78</v>
      </c>
      <c r="S18" s="70" t="s">
        <v>73</v>
      </c>
      <c r="T18" s="68" t="str">
        <f aca="false">MID(I16,3,1)</f>
        <v>0</v>
      </c>
      <c r="U18" s="69" t="str">
        <f aca="false">T18</f>
        <v>0</v>
      </c>
      <c r="V18" s="53" t="s">
        <v>78</v>
      </c>
      <c r="W18" s="70" t="s">
        <v>73</v>
      </c>
      <c r="X18" s="68" t="str">
        <f aca="false">MID(J16,3,1)</f>
        <v>0</v>
      </c>
      <c r="Y18" s="69" t="str">
        <f aca="false">X18</f>
        <v>0</v>
      </c>
      <c r="Z18" s="53" t="s">
        <v>78</v>
      </c>
      <c r="AA18" s="70" t="s">
        <v>73</v>
      </c>
      <c r="AB18" s="68" t="str">
        <f aca="false">MID(K16,3,1)</f>
        <v>0</v>
      </c>
      <c r="AC18" s="69" t="str">
        <f aca="false">AB18</f>
        <v>0</v>
      </c>
      <c r="AD18" s="53" t="s">
        <v>78</v>
      </c>
      <c r="AE18" s="70" t="s">
        <v>73</v>
      </c>
      <c r="AF18" s="68" t="str">
        <f aca="false">MID(L16,3,1)</f>
        <v>0</v>
      </c>
      <c r="AG18" s="69" t="str">
        <f aca="false">AF18</f>
        <v>0</v>
      </c>
      <c r="AH18" s="53" t="s">
        <v>78</v>
      </c>
      <c r="AI18" s="70" t="s">
        <v>73</v>
      </c>
      <c r="AJ18" s="66"/>
      <c r="AK18" s="66"/>
      <c r="AN18" s="0" t="str">
        <f aca="false">H207&amp;I207&amp;J207&amp;K207&amp;L207</f>
        <v>0000000000</v>
      </c>
      <c r="AO18" s="0" t="str">
        <f aca="false">AN18</f>
        <v>0000000000</v>
      </c>
    </row>
    <row r="19" customFormat="false" ht="15.75" hidden="false" customHeight="false" outlineLevel="0" collapsed="false">
      <c r="A19" s="104" t="s">
        <v>156</v>
      </c>
      <c r="C19" s="53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46"/>
      <c r="P19" s="68" t="str">
        <f aca="false">MID(H16,4,1)</f>
        <v>0</v>
      </c>
      <c r="Q19" s="69" t="str">
        <f aca="false">P19</f>
        <v>0</v>
      </c>
      <c r="R19" s="53" t="s">
        <v>79</v>
      </c>
      <c r="S19" s="70" t="s">
        <v>73</v>
      </c>
      <c r="T19" s="68" t="str">
        <f aca="false">MID(I16,4,1)</f>
        <v>0</v>
      </c>
      <c r="U19" s="69" t="str">
        <f aca="false">T19</f>
        <v>0</v>
      </c>
      <c r="V19" s="53" t="s">
        <v>79</v>
      </c>
      <c r="W19" s="70" t="s">
        <v>73</v>
      </c>
      <c r="X19" s="68" t="str">
        <f aca="false">MID(J16,4,1)</f>
        <v>0</v>
      </c>
      <c r="Y19" s="69" t="str">
        <f aca="false">X19</f>
        <v>0</v>
      </c>
      <c r="Z19" s="53" t="s">
        <v>79</v>
      </c>
      <c r="AA19" s="70" t="s">
        <v>73</v>
      </c>
      <c r="AB19" s="68" t="str">
        <f aca="false">MID(K16,4,1)</f>
        <v>0</v>
      </c>
      <c r="AC19" s="69" t="str">
        <f aca="false">AB19</f>
        <v>0</v>
      </c>
      <c r="AD19" s="53" t="s">
        <v>79</v>
      </c>
      <c r="AE19" s="70" t="s">
        <v>73</v>
      </c>
      <c r="AF19" s="68" t="str">
        <f aca="false">MID(L16,4,1)</f>
        <v>0</v>
      </c>
      <c r="AG19" s="69" t="str">
        <f aca="false">AF19</f>
        <v>0</v>
      </c>
      <c r="AH19" s="53" t="s">
        <v>79</v>
      </c>
      <c r="AI19" s="70" t="s">
        <v>73</v>
      </c>
      <c r="AJ19" s="66"/>
      <c r="AK19" s="66"/>
      <c r="AN19" s="0" t="str">
        <f aca="false">H218&amp;I218&amp;J218&amp;K218&amp;L218</f>
        <v>0000000000</v>
      </c>
      <c r="AO19" s="0" t="str">
        <f aca="false">AN19</f>
        <v>0000000000</v>
      </c>
    </row>
    <row r="20" customFormat="false" ht="15.75" hidden="false" customHeight="false" outlineLevel="0" collapsed="false">
      <c r="A20" s="104" t="s">
        <v>157</v>
      </c>
      <c r="C20" s="53" t="s">
        <v>62</v>
      </c>
      <c r="D20" s="73" t="str">
        <f aca="false">D15</f>
        <v>07</v>
      </c>
      <c r="E20" s="74" t="str">
        <f aca="false">E15</f>
        <v>20</v>
      </c>
      <c r="F20" s="74" t="str">
        <f aca="false">F15</f>
        <v>01</v>
      </c>
      <c r="G20" s="75" t="str">
        <f aca="false">G15</f>
        <v>02</v>
      </c>
      <c r="H20" s="76" t="str">
        <f aca="false">BIN2HEX(H21,2)</f>
        <v>00</v>
      </c>
      <c r="I20" s="77" t="str">
        <f aca="false">BIN2HEX(I21,2)</f>
        <v>00</v>
      </c>
      <c r="J20" s="78" t="str">
        <f aca="false">BIN2HEX(J21,2)</f>
        <v>00</v>
      </c>
      <c r="K20" s="79" t="str">
        <f aca="false">BIN2HEX(K21,2)</f>
        <v>00</v>
      </c>
      <c r="L20" s="80" t="str">
        <f aca="false">BIN2HEX(L21,2)</f>
        <v>00</v>
      </c>
      <c r="M20" s="81" t="str">
        <f aca="false">IF(LEN(M21)&gt;2,MID(M21,2,2),M21)</f>
        <v>2A</v>
      </c>
      <c r="N20" s="46" t="s">
        <v>68</v>
      </c>
      <c r="P20" s="68" t="str">
        <f aca="false">MID(H16,5,1)</f>
        <v>0</v>
      </c>
      <c r="Q20" s="69" t="str">
        <f aca="false">P20</f>
        <v>0</v>
      </c>
      <c r="R20" s="53" t="s">
        <v>80</v>
      </c>
      <c r="S20" s="70" t="s">
        <v>73</v>
      </c>
      <c r="T20" s="68" t="str">
        <f aca="false">MID(I16,5,1)</f>
        <v>0</v>
      </c>
      <c r="U20" s="69" t="str">
        <f aca="false">T20</f>
        <v>0</v>
      </c>
      <c r="V20" s="53" t="s">
        <v>80</v>
      </c>
      <c r="W20" s="70" t="s">
        <v>73</v>
      </c>
      <c r="X20" s="68" t="str">
        <f aca="false">MID(J16,5,1)</f>
        <v>0</v>
      </c>
      <c r="Y20" s="69" t="str">
        <f aca="false">X20</f>
        <v>0</v>
      </c>
      <c r="Z20" s="53" t="s">
        <v>80</v>
      </c>
      <c r="AA20" s="70" t="s">
        <v>73</v>
      </c>
      <c r="AB20" s="68" t="str">
        <f aca="false">MID(K16,5,1)</f>
        <v>0</v>
      </c>
      <c r="AC20" s="69" t="str">
        <f aca="false">AB20</f>
        <v>0</v>
      </c>
      <c r="AD20" s="53" t="s">
        <v>80</v>
      </c>
      <c r="AE20" s="70" t="s">
        <v>73</v>
      </c>
      <c r="AF20" s="68" t="str">
        <f aca="false">MID(L16,5,1)</f>
        <v>0</v>
      </c>
      <c r="AG20" s="69" t="str">
        <f aca="false">AF20</f>
        <v>0</v>
      </c>
      <c r="AH20" s="53" t="s">
        <v>80</v>
      </c>
      <c r="AI20" s="70" t="s">
        <v>73</v>
      </c>
      <c r="AJ20" s="66"/>
      <c r="AK20" s="66"/>
      <c r="AN20" s="0" t="str">
        <f aca="false">H229&amp;I229&amp;J229&amp;K229&amp;L229</f>
        <v>0000000000</v>
      </c>
      <c r="AO20" s="0" t="str">
        <f aca="false">AN20</f>
        <v>0000000000</v>
      </c>
    </row>
    <row r="21" customFormat="false" ht="15" hidden="false" customHeight="false" outlineLevel="0" collapsed="false">
      <c r="A21" s="104" t="s">
        <v>158</v>
      </c>
      <c r="C21" s="53" t="s">
        <v>71</v>
      </c>
      <c r="D21" s="45" t="str">
        <f aca="false">HEX2BIN(D20,8)</f>
        <v>00000111</v>
      </c>
      <c r="E21" s="45" t="str">
        <f aca="false">HEX2BIN(E20,8)</f>
        <v>00100000</v>
      </c>
      <c r="F21" s="45" t="str">
        <f aca="false">HEX2BIN(F20,8)</f>
        <v>00000001</v>
      </c>
      <c r="G21" s="45" t="str">
        <f aca="false">HEX2BIN(G20,8)</f>
        <v>00000010</v>
      </c>
      <c r="H21" s="82" t="str">
        <f aca="false">Q16&amp;Q17&amp;Q18&amp;Q19&amp;Q20&amp;Q21&amp;Q22&amp;Q23</f>
        <v>00000000</v>
      </c>
      <c r="I21" s="45" t="str">
        <f aca="false">U16&amp;U17&amp;U18&amp;U19&amp;U20&amp;U21&amp;U22&amp;U23</f>
        <v>00000000</v>
      </c>
      <c r="J21" s="82" t="str">
        <f aca="false">Y16&amp;Y17&amp;Y18&amp;Y19&amp;Y20&amp;Y21&amp;Y22&amp;Y23</f>
        <v>00000000</v>
      </c>
      <c r="K21" s="82" t="str">
        <f aca="false">AC16&amp;AC17&amp;AC18&amp;AC19&amp;AC20&amp;AC21&amp;AC22&amp;AC23</f>
        <v>00000000</v>
      </c>
      <c r="L21" s="45" t="str">
        <f aca="false">AG16&amp;AG17&amp;AG18&amp;AG19&amp;AG20&amp;AG21&amp;AG22&amp;AG23</f>
        <v>00000000</v>
      </c>
      <c r="M21" s="45" t="str">
        <f aca="false">DEC2HEX(M22)</f>
        <v>2A</v>
      </c>
      <c r="N21" s="46"/>
      <c r="P21" s="68" t="str">
        <f aca="false">MID(H16,6,1)</f>
        <v>0</v>
      </c>
      <c r="Q21" s="69" t="str">
        <f aca="false">P21</f>
        <v>0</v>
      </c>
      <c r="R21" s="53" t="s">
        <v>83</v>
      </c>
      <c r="S21" s="70" t="s">
        <v>73</v>
      </c>
      <c r="T21" s="68" t="str">
        <f aca="false">MID(I16,6,1)</f>
        <v>0</v>
      </c>
      <c r="U21" s="69" t="str">
        <f aca="false">T21</f>
        <v>0</v>
      </c>
      <c r="V21" s="53" t="s">
        <v>83</v>
      </c>
      <c r="W21" s="70" t="s">
        <v>73</v>
      </c>
      <c r="X21" s="68" t="str">
        <f aca="false">MID(J16,6,1)</f>
        <v>0</v>
      </c>
      <c r="Y21" s="69" t="str">
        <f aca="false">X21</f>
        <v>0</v>
      </c>
      <c r="Z21" s="53" t="s">
        <v>83</v>
      </c>
      <c r="AA21" s="70" t="s">
        <v>73</v>
      </c>
      <c r="AB21" s="68" t="str">
        <f aca="false">MID(K16,6,1)</f>
        <v>0</v>
      </c>
      <c r="AC21" s="69" t="str">
        <f aca="false">AB21</f>
        <v>0</v>
      </c>
      <c r="AD21" s="53" t="s">
        <v>83</v>
      </c>
      <c r="AE21" s="70" t="s">
        <v>73</v>
      </c>
      <c r="AF21" s="68" t="str">
        <f aca="false">MID(L16,6,1)</f>
        <v>0</v>
      </c>
      <c r="AG21" s="69" t="str">
        <f aca="false">AF21</f>
        <v>0</v>
      </c>
      <c r="AH21" s="53" t="s">
        <v>83</v>
      </c>
      <c r="AI21" s="70" t="s">
        <v>73</v>
      </c>
      <c r="AJ21" s="66"/>
      <c r="AK21" s="66"/>
      <c r="AN21" s="0" t="str">
        <f aca="false">H240&amp;I240&amp;J240&amp;K240&amp;L240</f>
        <v>0000000000</v>
      </c>
      <c r="AO21" s="0" t="str">
        <f aca="false">AN21</f>
        <v>0000000000</v>
      </c>
    </row>
    <row r="22" customFormat="false" ht="15" hidden="false" customHeight="false" outlineLevel="0" collapsed="false">
      <c r="A22" s="104" t="s">
        <v>159</v>
      </c>
      <c r="C22" s="53" t="s">
        <v>75</v>
      </c>
      <c r="D22" s="45" t="n">
        <f aca="false">HEX2DEC(D20)</f>
        <v>7</v>
      </c>
      <c r="E22" s="45" t="n">
        <f aca="false">HEX2DEC(E20)</f>
        <v>32</v>
      </c>
      <c r="F22" s="45" t="n">
        <f aca="false">HEX2DEC(F20)</f>
        <v>1</v>
      </c>
      <c r="G22" s="45" t="n">
        <f aca="false">HEX2DEC(G20)</f>
        <v>2</v>
      </c>
      <c r="H22" s="45" t="n">
        <f aca="false">HEX2DEC(H20)</f>
        <v>0</v>
      </c>
      <c r="I22" s="45" t="n">
        <f aca="false">HEX2DEC(I20)</f>
        <v>0</v>
      </c>
      <c r="J22" s="45" t="n">
        <f aca="false">HEX2DEC(J20)</f>
        <v>0</v>
      </c>
      <c r="K22" s="45" t="n">
        <f aca="false">HEX2DEC(K20)</f>
        <v>0</v>
      </c>
      <c r="L22" s="45" t="n">
        <f aca="false">HEX2DEC(L20)</f>
        <v>0</v>
      </c>
      <c r="M22" s="45" t="n">
        <f aca="false">SUM(D22:L22)</f>
        <v>42</v>
      </c>
      <c r="N22" s="46"/>
      <c r="P22" s="68" t="str">
        <f aca="false">MID(H16,7,1)</f>
        <v>0</v>
      </c>
      <c r="Q22" s="69" t="str">
        <f aca="false">P22</f>
        <v>0</v>
      </c>
      <c r="R22" s="53" t="s">
        <v>84</v>
      </c>
      <c r="S22" s="70" t="s">
        <v>73</v>
      </c>
      <c r="T22" s="68" t="str">
        <f aca="false">MID(I16,7,1)</f>
        <v>0</v>
      </c>
      <c r="U22" s="69" t="str">
        <f aca="false">T22</f>
        <v>0</v>
      </c>
      <c r="V22" s="53" t="s">
        <v>84</v>
      </c>
      <c r="W22" s="70" t="s">
        <v>73</v>
      </c>
      <c r="X22" s="68" t="str">
        <f aca="false">MID(J16,7,1)</f>
        <v>0</v>
      </c>
      <c r="Y22" s="69" t="str">
        <f aca="false">X22</f>
        <v>0</v>
      </c>
      <c r="Z22" s="53" t="s">
        <v>84</v>
      </c>
      <c r="AA22" s="70" t="s">
        <v>73</v>
      </c>
      <c r="AB22" s="68" t="str">
        <f aca="false">MID(K16,7,1)</f>
        <v>0</v>
      </c>
      <c r="AC22" s="69" t="str">
        <f aca="false">AB22</f>
        <v>0</v>
      </c>
      <c r="AD22" s="53" t="s">
        <v>84</v>
      </c>
      <c r="AE22" s="70" t="s">
        <v>73</v>
      </c>
      <c r="AF22" s="68" t="str">
        <f aca="false">MID(L16,7,1)</f>
        <v>0</v>
      </c>
      <c r="AG22" s="69" t="str">
        <f aca="false">AF22</f>
        <v>0</v>
      </c>
      <c r="AH22" s="53" t="s">
        <v>84</v>
      </c>
      <c r="AI22" s="70" t="s">
        <v>73</v>
      </c>
      <c r="AJ22" s="66"/>
      <c r="AK22" s="66"/>
      <c r="AN22" s="0" t="str">
        <f aca="false">H251&amp;I251&amp;J251&amp;K251&amp;L251</f>
        <v>0000000000</v>
      </c>
      <c r="AO22" s="0" t="str">
        <f aca="false">AN22</f>
        <v>0000000000</v>
      </c>
    </row>
    <row r="23" customFormat="false" ht="15.75" hidden="false" customHeight="false" outlineLevel="0" collapsed="false">
      <c r="A23" s="104" t="s">
        <v>160</v>
      </c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P23" s="86" t="str">
        <f aca="false">MID(H16,8,1)</f>
        <v>0</v>
      </c>
      <c r="Q23" s="93" t="str">
        <f aca="false">P23</f>
        <v>0</v>
      </c>
      <c r="R23" s="83" t="s">
        <v>86</v>
      </c>
      <c r="S23" s="34" t="s">
        <v>73</v>
      </c>
      <c r="T23" s="86" t="str">
        <f aca="false">MID(I16,8,1)</f>
        <v>0</v>
      </c>
      <c r="U23" s="93" t="str">
        <f aca="false">T23</f>
        <v>0</v>
      </c>
      <c r="V23" s="83" t="s">
        <v>86</v>
      </c>
      <c r="W23" s="34" t="s">
        <v>73</v>
      </c>
      <c r="X23" s="86" t="str">
        <f aca="false">MID(J16,8,1)</f>
        <v>0</v>
      </c>
      <c r="Y23" s="93" t="str">
        <f aca="false">X23</f>
        <v>0</v>
      </c>
      <c r="Z23" s="83" t="s">
        <v>86</v>
      </c>
      <c r="AA23" s="34" t="s">
        <v>73</v>
      </c>
      <c r="AB23" s="86" t="str">
        <f aca="false">MID(K16,8,1)</f>
        <v>0</v>
      </c>
      <c r="AC23" s="93" t="str">
        <f aca="false">AB23</f>
        <v>0</v>
      </c>
      <c r="AD23" s="83" t="s">
        <v>86</v>
      </c>
      <c r="AE23" s="34" t="s">
        <v>73</v>
      </c>
      <c r="AF23" s="86" t="str">
        <f aca="false">MID(L16,8,1)</f>
        <v>0</v>
      </c>
      <c r="AG23" s="93" t="str">
        <f aca="false">AF23</f>
        <v>0</v>
      </c>
      <c r="AH23" s="83" t="s">
        <v>86</v>
      </c>
      <c r="AI23" s="34" t="s">
        <v>73</v>
      </c>
      <c r="AJ23" s="66"/>
      <c r="AK23" s="66"/>
      <c r="AN23" s="0" t="str">
        <f aca="false">H262&amp;I262&amp;J262&amp;K262&amp;L262</f>
        <v>0000000000</v>
      </c>
      <c r="AO23" s="0" t="str">
        <f aca="false">AN23</f>
        <v>0000000000</v>
      </c>
    </row>
    <row r="24" customFormat="false" ht="15.75" hidden="false" customHeight="false" outlineLevel="0" collapsed="false">
      <c r="A24" s="104" t="s">
        <v>161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 t="s">
        <v>47</v>
      </c>
      <c r="N24" s="42"/>
      <c r="P24" s="43" t="s">
        <v>162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N24" s="0" t="str">
        <f aca="false">H273&amp;I273&amp;J273&amp;K273&amp;L273</f>
        <v>0000000000</v>
      </c>
      <c r="AO24" s="0" t="str">
        <f aca="false">AN24</f>
        <v>0000000000</v>
      </c>
    </row>
    <row r="25" customFormat="false" ht="15.75" hidden="false" customHeight="false" outlineLevel="0" collapsed="false">
      <c r="A25" s="104" t="s">
        <v>163</v>
      </c>
      <c r="C25" s="53"/>
      <c r="D25" s="44" t="s">
        <v>164</v>
      </c>
      <c r="E25" s="44"/>
      <c r="F25" s="44"/>
      <c r="G25" s="44"/>
      <c r="H25" s="45" t="s">
        <v>50</v>
      </c>
      <c r="I25" s="45" t="s">
        <v>51</v>
      </c>
      <c r="J25" s="45" t="s">
        <v>52</v>
      </c>
      <c r="K25" s="45" t="s">
        <v>53</v>
      </c>
      <c r="L25" s="45" t="s">
        <v>54</v>
      </c>
      <c r="M25" s="45" t="s">
        <v>55</v>
      </c>
      <c r="N25" s="46"/>
      <c r="P25" s="47" t="s">
        <v>56</v>
      </c>
      <c r="Q25" s="47"/>
      <c r="R25" s="47"/>
      <c r="S25" s="47"/>
      <c r="T25" s="48" t="s">
        <v>57</v>
      </c>
      <c r="U25" s="48"/>
      <c r="V25" s="48"/>
      <c r="W25" s="48"/>
      <c r="X25" s="49" t="s">
        <v>58</v>
      </c>
      <c r="Y25" s="49"/>
      <c r="Z25" s="49"/>
      <c r="AA25" s="49"/>
      <c r="AB25" s="50" t="s">
        <v>59</v>
      </c>
      <c r="AC25" s="50"/>
      <c r="AD25" s="50"/>
      <c r="AE25" s="50"/>
      <c r="AF25" s="92" t="s">
        <v>103</v>
      </c>
      <c r="AG25" s="92"/>
      <c r="AH25" s="92"/>
      <c r="AI25" s="92"/>
      <c r="AJ25" s="52" t="s">
        <v>61</v>
      </c>
      <c r="AK25" s="52"/>
      <c r="AN25" s="0" t="str">
        <f aca="false">H284&amp;I284&amp;J284&amp;K284&amp;L284</f>
        <v>0000000000</v>
      </c>
      <c r="AO25" s="0" t="str">
        <f aca="false">AN25</f>
        <v>0000000000</v>
      </c>
    </row>
    <row r="26" customFormat="false" ht="15.75" hidden="false" customHeight="false" outlineLevel="0" collapsed="false">
      <c r="A26" s="104" t="s">
        <v>165</v>
      </c>
      <c r="C26" s="53" t="s">
        <v>62</v>
      </c>
      <c r="D26" s="54" t="s">
        <v>63</v>
      </c>
      <c r="E26" s="55" t="s">
        <v>131</v>
      </c>
      <c r="F26" s="55" t="s">
        <v>89</v>
      </c>
      <c r="G26" s="56" t="s">
        <v>65</v>
      </c>
      <c r="H26" s="57" t="s">
        <v>66</v>
      </c>
      <c r="I26" s="58" t="s">
        <v>66</v>
      </c>
      <c r="J26" s="59" t="s">
        <v>66</v>
      </c>
      <c r="K26" s="58" t="s">
        <v>66</v>
      </c>
      <c r="L26" s="60" t="s">
        <v>66</v>
      </c>
      <c r="M26" s="61" t="s">
        <v>66</v>
      </c>
      <c r="N26" s="46" t="s">
        <v>67</v>
      </c>
      <c r="P26" s="62" t="s">
        <v>67</v>
      </c>
      <c r="Q26" s="63" t="s">
        <v>68</v>
      </c>
      <c r="R26" s="64" t="s">
        <v>69</v>
      </c>
      <c r="S26" s="46"/>
      <c r="T26" s="62" t="s">
        <v>67</v>
      </c>
      <c r="U26" s="63" t="s">
        <v>68</v>
      </c>
      <c r="V26" s="64" t="s">
        <v>69</v>
      </c>
      <c r="W26" s="46"/>
      <c r="X26" s="62" t="s">
        <v>67</v>
      </c>
      <c r="Y26" s="63" t="s">
        <v>68</v>
      </c>
      <c r="Z26" s="64" t="s">
        <v>69</v>
      </c>
      <c r="AA26" s="46"/>
      <c r="AB26" s="62" t="s">
        <v>67</v>
      </c>
      <c r="AC26" s="63" t="s">
        <v>68</v>
      </c>
      <c r="AD26" s="64" t="s">
        <v>69</v>
      </c>
      <c r="AE26" s="46"/>
      <c r="AF26" s="62" t="s">
        <v>67</v>
      </c>
      <c r="AG26" s="63" t="s">
        <v>68</v>
      </c>
      <c r="AH26" s="64" t="s">
        <v>69</v>
      </c>
      <c r="AI26" s="65"/>
      <c r="AJ26" s="66" t="s">
        <v>70</v>
      </c>
      <c r="AK26" s="66"/>
      <c r="AN26" s="0" t="str">
        <f aca="false">H295&amp;I295&amp;J295&amp;K295&amp;L295</f>
        <v>0000000000</v>
      </c>
      <c r="AO26" s="0" t="str">
        <f aca="false">AN26</f>
        <v>0000000000</v>
      </c>
    </row>
    <row r="27" customFormat="false" ht="15" hidden="false" customHeight="true" outlineLevel="0" collapsed="false">
      <c r="A27" s="104" t="s">
        <v>166</v>
      </c>
      <c r="C27" s="53" t="s">
        <v>71</v>
      </c>
      <c r="D27" s="45" t="str">
        <f aca="false">HEX2BIN(D26,8)</f>
        <v>00000111</v>
      </c>
      <c r="E27" s="45" t="str">
        <f aca="false">HEX2BIN(E26,8)</f>
        <v>00100000</v>
      </c>
      <c r="F27" s="45" t="str">
        <f aca="false">HEX2BIN(F26,8)</f>
        <v>00000010</v>
      </c>
      <c r="G27" s="45" t="str">
        <f aca="false">HEX2BIN(G26,8)</f>
        <v>00000001</v>
      </c>
      <c r="H27" s="45" t="str">
        <f aca="false">HEX2BIN(H26,8)</f>
        <v>00000000</v>
      </c>
      <c r="I27" s="45" t="str">
        <f aca="false">HEX2BIN(I26,8)</f>
        <v>00000000</v>
      </c>
      <c r="J27" s="45" t="str">
        <f aca="false">HEX2BIN(J26,8)</f>
        <v>00000000</v>
      </c>
      <c r="K27" s="45" t="str">
        <f aca="false">HEX2BIN(K26,8)</f>
        <v>00000000</v>
      </c>
      <c r="L27" s="45" t="str">
        <f aca="false">HEX2BIN(L26,8)</f>
        <v>00000000</v>
      </c>
      <c r="M27" s="65"/>
      <c r="N27" s="46"/>
      <c r="P27" s="68" t="str">
        <f aca="false">MID(H27,1,1)</f>
        <v>0</v>
      </c>
      <c r="Q27" s="69" t="str">
        <f aca="false">P27</f>
        <v>0</v>
      </c>
      <c r="R27" s="53" t="s">
        <v>72</v>
      </c>
      <c r="S27" s="70" t="s">
        <v>73</v>
      </c>
      <c r="T27" s="68" t="str">
        <f aca="false">MID(I27,1,1)</f>
        <v>0</v>
      </c>
      <c r="U27" s="69" t="str">
        <f aca="false">T27</f>
        <v>0</v>
      </c>
      <c r="V27" s="53" t="s">
        <v>72</v>
      </c>
      <c r="W27" s="106" t="s">
        <v>167</v>
      </c>
      <c r="X27" s="68" t="str">
        <f aca="false">MID(J27,1,1)</f>
        <v>0</v>
      </c>
      <c r="Y27" s="69" t="str">
        <f aca="false">X27</f>
        <v>0</v>
      </c>
      <c r="Z27" s="53" t="s">
        <v>72</v>
      </c>
      <c r="AA27" s="70" t="s">
        <v>73</v>
      </c>
      <c r="AB27" s="68" t="str">
        <f aca="false">MID(K27,1,1)</f>
        <v>0</v>
      </c>
      <c r="AC27" s="69" t="str">
        <f aca="false">AB27</f>
        <v>0</v>
      </c>
      <c r="AD27" s="53" t="s">
        <v>72</v>
      </c>
      <c r="AE27" s="70" t="s">
        <v>73</v>
      </c>
      <c r="AF27" s="68" t="str">
        <f aca="false">MID(L27,1,1)</f>
        <v>0</v>
      </c>
      <c r="AG27" s="69" t="str">
        <f aca="false">AF27</f>
        <v>0</v>
      </c>
      <c r="AH27" s="53" t="s">
        <v>72</v>
      </c>
      <c r="AI27" s="70" t="s">
        <v>73</v>
      </c>
      <c r="AJ27" s="66"/>
      <c r="AK27" s="66"/>
      <c r="AN27" s="0" t="str">
        <f aca="false">H306&amp;I306&amp;J306&amp;K306&amp;L306</f>
        <v>0000000000</v>
      </c>
      <c r="AO27" s="0" t="str">
        <f aca="false">AN27</f>
        <v>0000000000</v>
      </c>
    </row>
    <row r="28" customFormat="false" ht="15" hidden="false" customHeight="false" outlineLevel="0" collapsed="false">
      <c r="A28" s="104" t="s">
        <v>168</v>
      </c>
      <c r="C28" s="53" t="s">
        <v>75</v>
      </c>
      <c r="D28" s="45" t="n">
        <f aca="false">HEX2DEC(D26)</f>
        <v>7</v>
      </c>
      <c r="E28" s="45" t="n">
        <f aca="false">HEX2DEC(E26)</f>
        <v>32</v>
      </c>
      <c r="F28" s="45" t="n">
        <f aca="false">HEX2DEC(F26)</f>
        <v>2</v>
      </c>
      <c r="G28" s="45" t="n">
        <f aca="false">HEX2DEC(G26)</f>
        <v>1</v>
      </c>
      <c r="H28" s="45" t="n">
        <f aca="false">HEX2DEC(H26)</f>
        <v>0</v>
      </c>
      <c r="I28" s="45" t="n">
        <f aca="false">HEX2DEC(I26)</f>
        <v>0</v>
      </c>
      <c r="J28" s="45" t="n">
        <f aca="false">HEX2DEC(J26)</f>
        <v>0</v>
      </c>
      <c r="K28" s="45" t="n">
        <f aca="false">HEX2DEC(K26)</f>
        <v>0</v>
      </c>
      <c r="L28" s="45" t="n">
        <f aca="false">HEX2DEC(L26)</f>
        <v>0</v>
      </c>
      <c r="M28" s="45" t="n">
        <f aca="false">SUM(D28:L28)</f>
        <v>42</v>
      </c>
      <c r="N28" s="46"/>
      <c r="P28" s="68" t="str">
        <f aca="false">MID(H27,2,1)</f>
        <v>0</v>
      </c>
      <c r="Q28" s="69" t="str">
        <f aca="false">P28</f>
        <v>0</v>
      </c>
      <c r="R28" s="53" t="s">
        <v>76</v>
      </c>
      <c r="S28" s="70" t="s">
        <v>73</v>
      </c>
      <c r="T28" s="68" t="str">
        <f aca="false">MID(I27,2,1)</f>
        <v>0</v>
      </c>
      <c r="U28" s="69" t="str">
        <f aca="false">T28</f>
        <v>0</v>
      </c>
      <c r="V28" s="53" t="s">
        <v>76</v>
      </c>
      <c r="W28" s="106"/>
      <c r="X28" s="68" t="str">
        <f aca="false">MID(J27,2,1)</f>
        <v>0</v>
      </c>
      <c r="Y28" s="69" t="str">
        <f aca="false">X28</f>
        <v>0</v>
      </c>
      <c r="Z28" s="53" t="s">
        <v>76</v>
      </c>
      <c r="AA28" s="70" t="s">
        <v>73</v>
      </c>
      <c r="AB28" s="68" t="str">
        <f aca="false">MID(K27,2,1)</f>
        <v>0</v>
      </c>
      <c r="AC28" s="69" t="str">
        <f aca="false">AB28</f>
        <v>0</v>
      </c>
      <c r="AD28" s="53" t="s">
        <v>76</v>
      </c>
      <c r="AE28" s="70" t="s">
        <v>73</v>
      </c>
      <c r="AF28" s="68" t="str">
        <f aca="false">MID(L27,2,1)</f>
        <v>0</v>
      </c>
      <c r="AG28" s="69" t="str">
        <f aca="false">AF28</f>
        <v>0</v>
      </c>
      <c r="AH28" s="53" t="s">
        <v>76</v>
      </c>
      <c r="AI28" s="70" t="s">
        <v>73</v>
      </c>
      <c r="AJ28" s="66"/>
      <c r="AK28" s="66"/>
      <c r="AN28" s="0" t="str">
        <f aca="false">H317&amp;I317&amp;J317&amp;K317&amp;L317</f>
        <v>0000000000</v>
      </c>
      <c r="AO28" s="0" t="str">
        <f aca="false">AN28</f>
        <v>0000000000</v>
      </c>
    </row>
    <row r="29" customFormat="false" ht="15" hidden="false" customHeight="true" outlineLevel="0" collapsed="false">
      <c r="A29" s="104" t="s">
        <v>169</v>
      </c>
      <c r="C29" s="5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46"/>
      <c r="P29" s="68" t="str">
        <f aca="false">MID(H27,3,1)</f>
        <v>0</v>
      </c>
      <c r="Q29" s="69" t="str">
        <f aca="false">P29</f>
        <v>0</v>
      </c>
      <c r="R29" s="53" t="s">
        <v>78</v>
      </c>
      <c r="S29" s="106" t="s">
        <v>170</v>
      </c>
      <c r="T29" s="68" t="str">
        <f aca="false">MID(I27,3,1)</f>
        <v>0</v>
      </c>
      <c r="U29" s="69" t="str">
        <f aca="false">T29</f>
        <v>0</v>
      </c>
      <c r="V29" s="53" t="s">
        <v>78</v>
      </c>
      <c r="W29" s="106" t="s">
        <v>171</v>
      </c>
      <c r="X29" s="68" t="str">
        <f aca="false">MID(J27,3,1)</f>
        <v>0</v>
      </c>
      <c r="Y29" s="69" t="str">
        <f aca="false">X29</f>
        <v>0</v>
      </c>
      <c r="Z29" s="53" t="s">
        <v>78</v>
      </c>
      <c r="AA29" s="106" t="s">
        <v>172</v>
      </c>
      <c r="AB29" s="68" t="str">
        <f aca="false">MID(K27,3,1)</f>
        <v>0</v>
      </c>
      <c r="AC29" s="69" t="str">
        <f aca="false">AB29</f>
        <v>0</v>
      </c>
      <c r="AD29" s="53" t="s">
        <v>78</v>
      </c>
      <c r="AE29" s="70" t="s">
        <v>73</v>
      </c>
      <c r="AF29" s="68" t="str">
        <f aca="false">MID(L27,3,1)</f>
        <v>0</v>
      </c>
      <c r="AG29" s="69" t="str">
        <f aca="false">AF29</f>
        <v>0</v>
      </c>
      <c r="AH29" s="53" t="s">
        <v>78</v>
      </c>
      <c r="AI29" s="70" t="s">
        <v>73</v>
      </c>
      <c r="AJ29" s="66"/>
      <c r="AK29" s="66"/>
      <c r="AN29" s="0" t="str">
        <f aca="false">H328&amp;I328&amp;J328&amp;K328&amp;L328</f>
        <v>0000000000</v>
      </c>
      <c r="AO29" s="0" t="str">
        <f aca="false">AN29</f>
        <v>0000000000</v>
      </c>
    </row>
    <row r="30" customFormat="false" ht="15.75" hidden="false" customHeight="false" outlineLevel="0" collapsed="false">
      <c r="A30" s="104" t="s">
        <v>173</v>
      </c>
      <c r="C30" s="53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46"/>
      <c r="P30" s="68" t="str">
        <f aca="false">MID(H27,4,1)</f>
        <v>0</v>
      </c>
      <c r="Q30" s="69" t="str">
        <f aca="false">P30</f>
        <v>0</v>
      </c>
      <c r="R30" s="53" t="s">
        <v>79</v>
      </c>
      <c r="S30" s="106"/>
      <c r="T30" s="68" t="str">
        <f aca="false">MID(I27,4,1)</f>
        <v>0</v>
      </c>
      <c r="U30" s="69" t="str">
        <f aca="false">T30</f>
        <v>0</v>
      </c>
      <c r="V30" s="53" t="s">
        <v>79</v>
      </c>
      <c r="W30" s="106"/>
      <c r="X30" s="68" t="str">
        <f aca="false">MID(J27,4,1)</f>
        <v>0</v>
      </c>
      <c r="Y30" s="69" t="str">
        <f aca="false">X30</f>
        <v>0</v>
      </c>
      <c r="Z30" s="53" t="s">
        <v>79</v>
      </c>
      <c r="AA30" s="106"/>
      <c r="AB30" s="68" t="str">
        <f aca="false">MID(K27,4,1)</f>
        <v>0</v>
      </c>
      <c r="AC30" s="69" t="str">
        <f aca="false">AB30</f>
        <v>0</v>
      </c>
      <c r="AD30" s="53" t="s">
        <v>79</v>
      </c>
      <c r="AE30" s="70" t="s">
        <v>73</v>
      </c>
      <c r="AF30" s="68" t="str">
        <f aca="false">MID(L27,4,1)</f>
        <v>0</v>
      </c>
      <c r="AG30" s="69" t="str">
        <f aca="false">AF30</f>
        <v>0</v>
      </c>
      <c r="AH30" s="53" t="s">
        <v>79</v>
      </c>
      <c r="AI30" s="70" t="s">
        <v>73</v>
      </c>
      <c r="AJ30" s="66"/>
      <c r="AK30" s="66"/>
      <c r="AN30" s="0" t="str">
        <f aca="false">H339</f>
        <v>00</v>
      </c>
      <c r="AO30" s="0" t="str">
        <f aca="false">AN30</f>
        <v>00</v>
      </c>
    </row>
    <row r="31" customFormat="false" ht="15.75" hidden="false" customHeight="true" outlineLevel="0" collapsed="false">
      <c r="A31" s="104" t="s">
        <v>174</v>
      </c>
      <c r="C31" s="53" t="s">
        <v>62</v>
      </c>
      <c r="D31" s="73" t="str">
        <f aca="false">D26</f>
        <v>07</v>
      </c>
      <c r="E31" s="74" t="str">
        <f aca="false">E26</f>
        <v>20</v>
      </c>
      <c r="F31" s="74" t="str">
        <f aca="false">F26</f>
        <v>02</v>
      </c>
      <c r="G31" s="75" t="str">
        <f aca="false">G26</f>
        <v>01</v>
      </c>
      <c r="H31" s="76" t="str">
        <f aca="false">BIN2HEX(H32,2)</f>
        <v>00</v>
      </c>
      <c r="I31" s="77" t="str">
        <f aca="false">BIN2HEX(I32,2)</f>
        <v>00</v>
      </c>
      <c r="J31" s="78" t="str">
        <f aca="false">BIN2HEX(J32,2)</f>
        <v>00</v>
      </c>
      <c r="K31" s="79" t="str">
        <f aca="false">BIN2HEX(K32,2)</f>
        <v>00</v>
      </c>
      <c r="L31" s="80" t="str">
        <f aca="false">BIN2HEX(L32,2)</f>
        <v>00</v>
      </c>
      <c r="M31" s="81" t="str">
        <f aca="false">IF(LEN(M32)&gt;2,MID(M32,2,2),M32)</f>
        <v>2A</v>
      </c>
      <c r="N31" s="46" t="s">
        <v>68</v>
      </c>
      <c r="P31" s="68" t="str">
        <f aca="false">MID(H27,5,1)</f>
        <v>0</v>
      </c>
      <c r="Q31" s="69" t="str">
        <f aca="false">P31</f>
        <v>0</v>
      </c>
      <c r="R31" s="53" t="s">
        <v>80</v>
      </c>
      <c r="S31" s="87" t="s">
        <v>175</v>
      </c>
      <c r="T31" s="68" t="str">
        <f aca="false">MID(I27,5,1)</f>
        <v>0</v>
      </c>
      <c r="U31" s="69" t="str">
        <f aca="false">T31</f>
        <v>0</v>
      </c>
      <c r="V31" s="53" t="s">
        <v>80</v>
      </c>
      <c r="W31" s="106" t="s">
        <v>176</v>
      </c>
      <c r="X31" s="68" t="str">
        <f aca="false">MID(J27,5,1)</f>
        <v>0</v>
      </c>
      <c r="Y31" s="69" t="str">
        <f aca="false">X31</f>
        <v>0</v>
      </c>
      <c r="Z31" s="53" t="s">
        <v>80</v>
      </c>
      <c r="AA31" s="70" t="s">
        <v>73</v>
      </c>
      <c r="AB31" s="68" t="str">
        <f aca="false">MID(K27,5,1)</f>
        <v>0</v>
      </c>
      <c r="AC31" s="69" t="str">
        <f aca="false">AB31</f>
        <v>0</v>
      </c>
      <c r="AD31" s="53" t="s">
        <v>80</v>
      </c>
      <c r="AE31" s="70" t="s">
        <v>73</v>
      </c>
      <c r="AF31" s="68" t="str">
        <f aca="false">MID(L27,5,1)</f>
        <v>0</v>
      </c>
      <c r="AG31" s="69" t="str">
        <f aca="false">AF31</f>
        <v>0</v>
      </c>
      <c r="AH31" s="53" t="s">
        <v>80</v>
      </c>
      <c r="AI31" s="70" t="s">
        <v>73</v>
      </c>
      <c r="AJ31" s="66"/>
      <c r="AK31" s="66"/>
    </row>
    <row r="32" customFormat="false" ht="15" hidden="false" customHeight="false" outlineLevel="0" collapsed="false">
      <c r="A32" s="104" t="s">
        <v>177</v>
      </c>
      <c r="C32" s="53" t="s">
        <v>71</v>
      </c>
      <c r="D32" s="45" t="str">
        <f aca="false">HEX2BIN(D31,8)</f>
        <v>00000111</v>
      </c>
      <c r="E32" s="45" t="str">
        <f aca="false">HEX2BIN(E31,8)</f>
        <v>00100000</v>
      </c>
      <c r="F32" s="45" t="str">
        <f aca="false">HEX2BIN(F31,8)</f>
        <v>00000010</v>
      </c>
      <c r="G32" s="45" t="str">
        <f aca="false">HEX2BIN(G31,8)</f>
        <v>00000001</v>
      </c>
      <c r="H32" s="82" t="str">
        <f aca="false">Q27&amp;Q28&amp;Q29&amp;Q30&amp;Q31&amp;Q32&amp;Q33&amp;Q34</f>
        <v>00000000</v>
      </c>
      <c r="I32" s="45" t="str">
        <f aca="false">U27&amp;U28&amp;U29&amp;U30&amp;U31&amp;U32&amp;U33&amp;U34</f>
        <v>00000000</v>
      </c>
      <c r="J32" s="82" t="str">
        <f aca="false">Y27&amp;Y28&amp;Y29&amp;Y30&amp;Y31&amp;Y32&amp;Y33&amp;Y34</f>
        <v>00000000</v>
      </c>
      <c r="K32" s="82" t="str">
        <f aca="false">AC27&amp;AC28&amp;AC29&amp;AC30&amp;AC31&amp;AC32&amp;AC33&amp;AC34</f>
        <v>00000000</v>
      </c>
      <c r="L32" s="45" t="str">
        <f aca="false">AG27&amp;AG28&amp;AG29&amp;AG30&amp;AG31&amp;AG32&amp;AG33&amp;AG34</f>
        <v>00000000</v>
      </c>
      <c r="M32" s="45" t="str">
        <f aca="false">DEC2HEX(M33)</f>
        <v>2A</v>
      </c>
      <c r="N32" s="46"/>
      <c r="P32" s="68" t="str">
        <f aca="false">MID(H27,6,1)</f>
        <v>0</v>
      </c>
      <c r="Q32" s="69" t="str">
        <f aca="false">P32</f>
        <v>0</v>
      </c>
      <c r="R32" s="53" t="s">
        <v>83</v>
      </c>
      <c r="S32" s="70" t="s">
        <v>73</v>
      </c>
      <c r="T32" s="68" t="str">
        <f aca="false">MID(I27,6,1)</f>
        <v>0</v>
      </c>
      <c r="U32" s="69" t="str">
        <f aca="false">T32</f>
        <v>0</v>
      </c>
      <c r="V32" s="53" t="s">
        <v>83</v>
      </c>
      <c r="W32" s="106"/>
      <c r="X32" s="68" t="str">
        <f aca="false">MID(J27,6,1)</f>
        <v>0</v>
      </c>
      <c r="Y32" s="69" t="str">
        <f aca="false">X32</f>
        <v>0</v>
      </c>
      <c r="Z32" s="53" t="s">
        <v>83</v>
      </c>
      <c r="AA32" s="70" t="s">
        <v>73</v>
      </c>
      <c r="AB32" s="68" t="str">
        <f aca="false">MID(K27,6,1)</f>
        <v>0</v>
      </c>
      <c r="AC32" s="69" t="str">
        <f aca="false">AB32</f>
        <v>0</v>
      </c>
      <c r="AD32" s="53" t="s">
        <v>83</v>
      </c>
      <c r="AE32" s="70" t="s">
        <v>73</v>
      </c>
      <c r="AF32" s="68" t="str">
        <f aca="false">MID(L27,6,1)</f>
        <v>0</v>
      </c>
      <c r="AG32" s="69" t="str">
        <f aca="false">AF32</f>
        <v>0</v>
      </c>
      <c r="AH32" s="53" t="s">
        <v>83</v>
      </c>
      <c r="AI32" s="70" t="s">
        <v>73</v>
      </c>
      <c r="AJ32" s="66"/>
      <c r="AK32" s="66"/>
    </row>
    <row r="33" customFormat="false" ht="15" hidden="false" customHeight="true" outlineLevel="0" collapsed="false">
      <c r="C33" s="53" t="s">
        <v>75</v>
      </c>
      <c r="D33" s="45" t="n">
        <f aca="false">HEX2DEC(D31)</f>
        <v>7</v>
      </c>
      <c r="E33" s="45" t="n">
        <f aca="false">HEX2DEC(E31)</f>
        <v>32</v>
      </c>
      <c r="F33" s="45" t="n">
        <f aca="false">HEX2DEC(F31)</f>
        <v>2</v>
      </c>
      <c r="G33" s="45" t="n">
        <f aca="false">HEX2DEC(G31)</f>
        <v>1</v>
      </c>
      <c r="H33" s="45" t="n">
        <f aca="false">HEX2DEC(H31)</f>
        <v>0</v>
      </c>
      <c r="I33" s="45" t="n">
        <f aca="false">HEX2DEC(I31)</f>
        <v>0</v>
      </c>
      <c r="J33" s="45" t="n">
        <f aca="false">HEX2DEC(J31)</f>
        <v>0</v>
      </c>
      <c r="K33" s="45" t="n">
        <f aca="false">HEX2DEC(K31)</f>
        <v>0</v>
      </c>
      <c r="L33" s="45" t="n">
        <f aca="false">HEX2DEC(L31)</f>
        <v>0</v>
      </c>
      <c r="M33" s="45" t="n">
        <f aca="false">SUM(D33:L33)</f>
        <v>42</v>
      </c>
      <c r="N33" s="46"/>
      <c r="P33" s="68" t="str">
        <f aca="false">MID(H27,7,1)</f>
        <v>0</v>
      </c>
      <c r="Q33" s="69" t="str">
        <f aca="false">P33</f>
        <v>0</v>
      </c>
      <c r="R33" s="53" t="s">
        <v>84</v>
      </c>
      <c r="S33" s="107" t="s">
        <v>178</v>
      </c>
      <c r="T33" s="68" t="str">
        <f aca="false">MID(I27,7,1)</f>
        <v>0</v>
      </c>
      <c r="U33" s="69" t="str">
        <f aca="false">T33</f>
        <v>0</v>
      </c>
      <c r="V33" s="53" t="s">
        <v>84</v>
      </c>
      <c r="W33" s="107" t="s">
        <v>179</v>
      </c>
      <c r="X33" s="68" t="str">
        <f aca="false">MID(J27,7,1)</f>
        <v>0</v>
      </c>
      <c r="Y33" s="69" t="str">
        <f aca="false">X33</f>
        <v>0</v>
      </c>
      <c r="Z33" s="53" t="s">
        <v>84</v>
      </c>
      <c r="AA33" s="70" t="s">
        <v>73</v>
      </c>
      <c r="AB33" s="68" t="str">
        <f aca="false">MID(K27,7,1)</f>
        <v>0</v>
      </c>
      <c r="AC33" s="69" t="str">
        <f aca="false">AB33</f>
        <v>0</v>
      </c>
      <c r="AD33" s="53" t="s">
        <v>84</v>
      </c>
      <c r="AE33" s="70" t="s">
        <v>73</v>
      </c>
      <c r="AF33" s="68" t="str">
        <f aca="false">MID(L27,7,1)</f>
        <v>0</v>
      </c>
      <c r="AG33" s="69" t="str">
        <f aca="false">AF33</f>
        <v>0</v>
      </c>
      <c r="AH33" s="53" t="s">
        <v>84</v>
      </c>
      <c r="AI33" s="70" t="s">
        <v>73</v>
      </c>
      <c r="AJ33" s="66"/>
      <c r="AK33" s="66"/>
    </row>
    <row r="34" customFormat="false" ht="15.75" hidden="false" customHeight="false" outlineLevel="0" collapsed="false"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P34" s="86" t="str">
        <f aca="false">MID(H27,8,1)</f>
        <v>0</v>
      </c>
      <c r="Q34" s="93" t="str">
        <f aca="false">P34</f>
        <v>0</v>
      </c>
      <c r="R34" s="83" t="s">
        <v>86</v>
      </c>
      <c r="S34" s="107"/>
      <c r="T34" s="86" t="str">
        <f aca="false">MID(I27,8,1)</f>
        <v>0</v>
      </c>
      <c r="U34" s="93" t="str">
        <f aca="false">T34</f>
        <v>0</v>
      </c>
      <c r="V34" s="83" t="s">
        <v>86</v>
      </c>
      <c r="W34" s="107"/>
      <c r="X34" s="86" t="str">
        <f aca="false">MID(J27,8,1)</f>
        <v>0</v>
      </c>
      <c r="Y34" s="93" t="str">
        <f aca="false">X34</f>
        <v>0</v>
      </c>
      <c r="Z34" s="83" t="s">
        <v>86</v>
      </c>
      <c r="AA34" s="34" t="s">
        <v>73</v>
      </c>
      <c r="AB34" s="86" t="str">
        <f aca="false">MID(K27,8,1)</f>
        <v>0</v>
      </c>
      <c r="AC34" s="93" t="str">
        <f aca="false">AB34</f>
        <v>0</v>
      </c>
      <c r="AD34" s="83" t="s">
        <v>86</v>
      </c>
      <c r="AE34" s="34" t="s">
        <v>73</v>
      </c>
      <c r="AF34" s="86" t="str">
        <f aca="false">MID(L27,8,1)</f>
        <v>0</v>
      </c>
      <c r="AG34" s="93" t="str">
        <f aca="false">AF34</f>
        <v>0</v>
      </c>
      <c r="AH34" s="83" t="s">
        <v>86</v>
      </c>
      <c r="AI34" s="34" t="s">
        <v>73</v>
      </c>
      <c r="AJ34" s="66"/>
      <c r="AK34" s="66"/>
      <c r="AQ34" s="108"/>
    </row>
    <row r="35" customFormat="false" ht="15.75" hidden="false" customHeight="false" outlineLevel="0" collapsed="false">
      <c r="A35" s="109" t="s">
        <v>180</v>
      </c>
      <c r="C35" s="40"/>
      <c r="D35" s="41"/>
      <c r="E35" s="41"/>
      <c r="F35" s="41"/>
      <c r="G35" s="41"/>
      <c r="H35" s="110" t="s">
        <v>181</v>
      </c>
      <c r="I35" s="110"/>
      <c r="J35" s="41"/>
      <c r="K35" s="41"/>
      <c r="L35" s="41"/>
      <c r="M35" s="41" t="s">
        <v>47</v>
      </c>
      <c r="N35" s="42"/>
      <c r="P35" s="43" t="s">
        <v>182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O35" s="0" t="str">
        <f aca="false">MID(A7,8,2)</f>
        <v>00</v>
      </c>
      <c r="AP35" s="111" t="str">
        <f aca="false">IFERROR(VLOOKUP($AO35,$AQ$35:$AR$70,2,0),"")</f>
        <v/>
      </c>
      <c r="AQ35" s="108" t="s">
        <v>183</v>
      </c>
      <c r="AR35" s="112" t="n">
        <v>0</v>
      </c>
    </row>
    <row r="36" customFormat="false" ht="15.75" hidden="false" customHeight="false" outlineLevel="0" collapsed="false">
      <c r="A36" s="113" t="str">
        <f aca="false">RIGHT(D42,1)&amp;E42&amp;F42&amp;G42&amp;H42&amp;I42&amp;J42&amp;K42&amp;L42&amp;M42</f>
        <v>720040100000000002C</v>
      </c>
      <c r="C36" s="53"/>
      <c r="D36" s="44" t="s">
        <v>184</v>
      </c>
      <c r="E36" s="44"/>
      <c r="F36" s="44"/>
      <c r="G36" s="44"/>
      <c r="H36" s="45" t="s">
        <v>50</v>
      </c>
      <c r="I36" s="45" t="s">
        <v>51</v>
      </c>
      <c r="J36" s="45" t="s">
        <v>52</v>
      </c>
      <c r="K36" s="45" t="s">
        <v>53</v>
      </c>
      <c r="L36" s="45" t="s">
        <v>54</v>
      </c>
      <c r="M36" s="45" t="s">
        <v>55</v>
      </c>
      <c r="N36" s="46"/>
      <c r="P36" s="47" t="s">
        <v>185</v>
      </c>
      <c r="Q36" s="47"/>
      <c r="R36" s="47"/>
      <c r="S36" s="47"/>
      <c r="T36" s="47"/>
      <c r="U36" s="47"/>
      <c r="V36" s="47"/>
      <c r="W36" s="47"/>
      <c r="X36" s="49" t="s">
        <v>58</v>
      </c>
      <c r="Y36" s="49"/>
      <c r="Z36" s="49"/>
      <c r="AA36" s="49"/>
      <c r="AB36" s="50" t="s">
        <v>59</v>
      </c>
      <c r="AC36" s="50"/>
      <c r="AD36" s="50"/>
      <c r="AE36" s="50"/>
      <c r="AF36" s="92" t="s">
        <v>103</v>
      </c>
      <c r="AG36" s="92"/>
      <c r="AH36" s="92"/>
      <c r="AI36" s="92"/>
      <c r="AJ36" s="52" t="s">
        <v>61</v>
      </c>
      <c r="AK36" s="52"/>
      <c r="AO36" s="0" t="str">
        <f aca="false">MID(A7,10,2)</f>
        <v>00</v>
      </c>
      <c r="AP36" s="111" t="str">
        <f aca="false">IFERROR(VLOOKUP($AO36,$AQ$35:$AR$70,2,0),"")</f>
        <v/>
      </c>
      <c r="AQ36" s="108" t="s">
        <v>106</v>
      </c>
      <c r="AR36" s="112" t="n">
        <v>1</v>
      </c>
    </row>
    <row r="37" customFormat="false" ht="15.75" hidden="false" customHeight="false" outlineLevel="0" collapsed="false">
      <c r="A37" s="113" t="str">
        <f aca="false">RIGHT(D53,1)&amp;E53&amp;F53&amp;G53&amp;H53&amp;I53&amp;J53&amp;K53&amp;L53&amp;M53</f>
        <v>720040200000000002D</v>
      </c>
      <c r="C37" s="53" t="s">
        <v>62</v>
      </c>
      <c r="D37" s="54" t="s">
        <v>63</v>
      </c>
      <c r="E37" s="55" t="s">
        <v>131</v>
      </c>
      <c r="F37" s="74" t="str">
        <f aca="false">MID(A5,4,2)</f>
        <v>04</v>
      </c>
      <c r="G37" s="56" t="s">
        <v>65</v>
      </c>
      <c r="H37" s="114" t="str">
        <f aca="false">MID(A5,8,2)</f>
        <v>00</v>
      </c>
      <c r="I37" s="115" t="str">
        <f aca="false">MID(A5,10,2)</f>
        <v>00</v>
      </c>
      <c r="J37" s="78" t="str">
        <f aca="false">MID(A5,12,2)</f>
        <v>00</v>
      </c>
      <c r="K37" s="115" t="str">
        <f aca="false">MID(A5,14,2)</f>
        <v>00</v>
      </c>
      <c r="L37" s="116" t="str">
        <f aca="false">MID(A5,16,2)</f>
        <v>00</v>
      </c>
      <c r="M37" s="117" t="str">
        <f aca="false">MID(A5,18,2)</f>
        <v>00</v>
      </c>
      <c r="N37" s="46" t="s">
        <v>67</v>
      </c>
      <c r="P37" s="118" t="s">
        <v>70</v>
      </c>
      <c r="Q37" s="41"/>
      <c r="R37" s="41"/>
      <c r="S37" s="41"/>
      <c r="T37" s="41"/>
      <c r="U37" s="41"/>
      <c r="V37" s="41"/>
      <c r="W37" s="42"/>
      <c r="X37" s="119" t="s">
        <v>67</v>
      </c>
      <c r="Y37" s="63" t="s">
        <v>68</v>
      </c>
      <c r="Z37" s="64" t="s">
        <v>69</v>
      </c>
      <c r="AA37" s="46"/>
      <c r="AB37" s="62" t="s">
        <v>67</v>
      </c>
      <c r="AC37" s="63" t="s">
        <v>68</v>
      </c>
      <c r="AD37" s="64" t="s">
        <v>69</v>
      </c>
      <c r="AE37" s="46"/>
      <c r="AF37" s="62" t="s">
        <v>67</v>
      </c>
      <c r="AG37" s="63" t="s">
        <v>68</v>
      </c>
      <c r="AH37" s="64" t="s">
        <v>69</v>
      </c>
      <c r="AI37" s="65"/>
      <c r="AJ37" s="66" t="s">
        <v>70</v>
      </c>
      <c r="AK37" s="66"/>
      <c r="AO37" s="0" t="str">
        <f aca="false">MID(A7,12,2)</f>
        <v>00</v>
      </c>
      <c r="AP37" s="111" t="str">
        <f aca="false">IFERROR(VLOOKUP($AO37,$AQ$35:$AR$70,2,0),"")</f>
        <v/>
      </c>
      <c r="AQ37" s="108" t="s">
        <v>186</v>
      </c>
      <c r="AR37" s="112" t="n">
        <v>2</v>
      </c>
    </row>
    <row r="38" customFormat="false" ht="15" hidden="false" customHeight="false" outlineLevel="0" collapsed="false">
      <c r="A38" s="113" t="str">
        <f aca="false">RIGHT(D64,1)&amp;E64&amp;F64&amp;G64&amp;H64&amp;I64&amp;J64&amp;K64&amp;L64&amp;M64</f>
        <v>720040300000000002E</v>
      </c>
      <c r="C38" s="53" t="s">
        <v>71</v>
      </c>
      <c r="D38" s="45" t="str">
        <f aca="false">HEX2BIN(D37,8)</f>
        <v>00000111</v>
      </c>
      <c r="E38" s="45" t="str">
        <f aca="false">HEX2BIN(E37,8)</f>
        <v>00100000</v>
      </c>
      <c r="F38" s="45" t="str">
        <f aca="false">HEX2BIN(F37,8)</f>
        <v>00000100</v>
      </c>
      <c r="G38" s="45" t="str">
        <f aca="false">HEX2BIN(G37,8)</f>
        <v>00000001</v>
      </c>
      <c r="H38" s="45" t="str">
        <f aca="false">HEX2BIN(H37,8)</f>
        <v>00000000</v>
      </c>
      <c r="I38" s="45" t="str">
        <f aca="false">HEX2BIN(I37,8)</f>
        <v>00000000</v>
      </c>
      <c r="J38" s="45" t="str">
        <f aca="false">HEX2BIN(J37,8)</f>
        <v>00000000</v>
      </c>
      <c r="K38" s="45" t="str">
        <f aca="false">HEX2BIN(K37,8)</f>
        <v>00000000</v>
      </c>
      <c r="L38" s="45" t="str">
        <f aca="false">HEX2BIN(L37,8)</f>
        <v>00000000</v>
      </c>
      <c r="M38" s="65"/>
      <c r="N38" s="46"/>
      <c r="P38" s="53" t="s">
        <v>70</v>
      </c>
      <c r="Q38" s="120"/>
      <c r="R38" s="64"/>
      <c r="S38" s="65"/>
      <c r="T38" s="65"/>
      <c r="U38" s="65"/>
      <c r="V38" s="65"/>
      <c r="W38" s="46"/>
      <c r="X38" s="121" t="str">
        <f aca="false">MID(J38,1,1)</f>
        <v>0</v>
      </c>
      <c r="Y38" s="69" t="str">
        <f aca="false">X38</f>
        <v>0</v>
      </c>
      <c r="Z38" s="53" t="s">
        <v>72</v>
      </c>
      <c r="AA38" s="70" t="s">
        <v>73</v>
      </c>
      <c r="AB38" s="68" t="str">
        <f aca="false">MID(K38,1,1)</f>
        <v>0</v>
      </c>
      <c r="AC38" s="69" t="str">
        <f aca="false">AB38</f>
        <v>0</v>
      </c>
      <c r="AD38" s="53" t="s">
        <v>72</v>
      </c>
      <c r="AE38" s="70" t="s">
        <v>73</v>
      </c>
      <c r="AF38" s="68" t="str">
        <f aca="false">MID(L38,1,1)</f>
        <v>0</v>
      </c>
      <c r="AG38" s="69" t="str">
        <f aca="false">AF38</f>
        <v>0</v>
      </c>
      <c r="AH38" s="53" t="s">
        <v>72</v>
      </c>
      <c r="AI38" s="70" t="s">
        <v>73</v>
      </c>
      <c r="AJ38" s="66"/>
      <c r="AK38" s="66"/>
      <c r="AO38" s="0" t="str">
        <f aca="false">MID(A7,14,2)</f>
        <v>00</v>
      </c>
      <c r="AP38" s="111" t="str">
        <f aca="false">IFERROR(VLOOKUP($AO38,$AQ$35:$AR$70,2,0),"")</f>
        <v/>
      </c>
      <c r="AQ38" s="108" t="s">
        <v>187</v>
      </c>
      <c r="AR38" s="112" t="n">
        <v>3</v>
      </c>
    </row>
    <row r="39" customFormat="false" ht="15" hidden="false" customHeight="false" outlineLevel="0" collapsed="false">
      <c r="A39" s="113" t="str">
        <f aca="false">RIGHT(D75,1)&amp;E75&amp;F75&amp;G75&amp;H75&amp;I75&amp;J75&amp;K75&amp;L75&amp;M75</f>
        <v>720040400000000002F</v>
      </c>
      <c r="C39" s="53" t="s">
        <v>75</v>
      </c>
      <c r="D39" s="45" t="n">
        <f aca="false">HEX2DEC(D37)</f>
        <v>7</v>
      </c>
      <c r="E39" s="45" t="n">
        <f aca="false">HEX2DEC(E37)</f>
        <v>32</v>
      </c>
      <c r="F39" s="45" t="n">
        <f aca="false">HEX2DEC(F37)</f>
        <v>4</v>
      </c>
      <c r="G39" s="45" t="n">
        <f aca="false">HEX2DEC(G37)</f>
        <v>1</v>
      </c>
      <c r="H39" s="45" t="n">
        <f aca="false">HEX2DEC(H37)</f>
        <v>0</v>
      </c>
      <c r="I39" s="45" t="n">
        <f aca="false">HEX2DEC(I37)</f>
        <v>0</v>
      </c>
      <c r="J39" s="45" t="n">
        <f aca="false">HEX2DEC(J37)</f>
        <v>0</v>
      </c>
      <c r="K39" s="45" t="n">
        <f aca="false">HEX2DEC(K37)</f>
        <v>0</v>
      </c>
      <c r="L39" s="45" t="n">
        <f aca="false">HEX2DEC(L37)</f>
        <v>0</v>
      </c>
      <c r="M39" s="45" t="n">
        <f aca="false">SUM(D39:L39)</f>
        <v>44</v>
      </c>
      <c r="N39" s="46"/>
      <c r="P39" s="53" t="s">
        <v>70</v>
      </c>
      <c r="Q39" s="120"/>
      <c r="R39" s="64"/>
      <c r="S39" s="65" t="s">
        <v>188</v>
      </c>
      <c r="T39" s="65"/>
      <c r="U39" s="65"/>
      <c r="V39" s="65"/>
      <c r="W39" s="46"/>
      <c r="X39" s="121" t="str">
        <f aca="false">MID(J38,2,1)</f>
        <v>0</v>
      </c>
      <c r="Y39" s="69" t="str">
        <f aca="false">X39</f>
        <v>0</v>
      </c>
      <c r="Z39" s="53" t="s">
        <v>76</v>
      </c>
      <c r="AA39" s="70" t="s">
        <v>73</v>
      </c>
      <c r="AB39" s="68" t="str">
        <f aca="false">MID(K38,2,1)</f>
        <v>0</v>
      </c>
      <c r="AC39" s="69" t="str">
        <f aca="false">AB39</f>
        <v>0</v>
      </c>
      <c r="AD39" s="53" t="s">
        <v>76</v>
      </c>
      <c r="AE39" s="70" t="s">
        <v>73</v>
      </c>
      <c r="AF39" s="68" t="str">
        <f aca="false">MID(L38,2,1)</f>
        <v>0</v>
      </c>
      <c r="AG39" s="69" t="str">
        <f aca="false">AF39</f>
        <v>0</v>
      </c>
      <c r="AH39" s="53" t="s">
        <v>76</v>
      </c>
      <c r="AI39" s="70" t="s">
        <v>73</v>
      </c>
      <c r="AJ39" s="66"/>
      <c r="AK39" s="66"/>
      <c r="AO39" s="0" t="str">
        <f aca="false">MID(A7,16,2)</f>
        <v>00</v>
      </c>
      <c r="AP39" s="111" t="str">
        <f aca="false">IFERROR(VLOOKUP($AO39,$AQ$35:$AR$70,2,0),"")</f>
        <v/>
      </c>
      <c r="AQ39" s="108" t="s">
        <v>189</v>
      </c>
      <c r="AR39" s="112" t="n">
        <v>4</v>
      </c>
    </row>
    <row r="40" customFormat="false" ht="15" hidden="false" customHeight="false" outlineLevel="0" collapsed="false">
      <c r="A40" s="113" t="str">
        <f aca="false">RIGHT(D86,1)&amp;E86&amp;F86&amp;G86&amp;H86&amp;I86&amp;J86&amp;K86&amp;L86&amp;M86</f>
        <v>7200405000000000030</v>
      </c>
      <c r="C40" s="5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46"/>
      <c r="P40" s="53" t="s">
        <v>70</v>
      </c>
      <c r="Q40" s="120"/>
      <c r="R40" s="64"/>
      <c r="S40" s="65" t="str">
        <f aca="false">DEC2HEX(FU5)</f>
        <v>0</v>
      </c>
      <c r="T40" s="65"/>
      <c r="U40" s="65"/>
      <c r="V40" s="65"/>
      <c r="W40" s="46"/>
      <c r="X40" s="121" t="str">
        <f aca="false">MID(J38,3,1)</f>
        <v>0</v>
      </c>
      <c r="Y40" s="69" t="str">
        <f aca="false">X40</f>
        <v>0</v>
      </c>
      <c r="Z40" s="53" t="s">
        <v>78</v>
      </c>
      <c r="AA40" s="70" t="s">
        <v>73</v>
      </c>
      <c r="AB40" s="68" t="str">
        <f aca="false">MID(K38,3,1)</f>
        <v>0</v>
      </c>
      <c r="AC40" s="69" t="str">
        <f aca="false">AB40</f>
        <v>0</v>
      </c>
      <c r="AD40" s="53" t="s">
        <v>78</v>
      </c>
      <c r="AE40" s="70" t="s">
        <v>73</v>
      </c>
      <c r="AF40" s="68" t="str">
        <f aca="false">MID(L38,3,1)</f>
        <v>0</v>
      </c>
      <c r="AG40" s="69" t="str">
        <f aca="false">AF40</f>
        <v>0</v>
      </c>
      <c r="AH40" s="53" t="s">
        <v>78</v>
      </c>
      <c r="AI40" s="70" t="s">
        <v>73</v>
      </c>
      <c r="AJ40" s="66"/>
      <c r="AK40" s="66"/>
      <c r="AO40" s="0" t="str">
        <f aca="false">MID(A8,8,2)</f>
        <v>00</v>
      </c>
      <c r="AP40" s="111" t="str">
        <f aca="false">IFERROR(VLOOKUP($AO40,$AQ$35:$AR$70,2,0),"")</f>
        <v/>
      </c>
      <c r="AQ40" s="108" t="s">
        <v>190</v>
      </c>
      <c r="AR40" s="112" t="n">
        <v>5</v>
      </c>
    </row>
    <row r="41" customFormat="false" ht="15.75" hidden="false" customHeight="false" outlineLevel="0" collapsed="false">
      <c r="A41" s="113" t="str">
        <f aca="false">RIGHT(D97,1)&amp;E97&amp;F97&amp;G97&amp;H97&amp;I97&amp;J97&amp;K97&amp;L97&amp;M97</f>
        <v>7200406000000000031</v>
      </c>
      <c r="C41" s="53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46"/>
      <c r="P41" s="53" t="s">
        <v>70</v>
      </c>
      <c r="Q41" s="120"/>
      <c r="R41" s="64"/>
      <c r="S41" s="65"/>
      <c r="T41" s="65"/>
      <c r="U41" s="65"/>
      <c r="V41" s="65"/>
      <c r="W41" s="46"/>
      <c r="X41" s="121" t="str">
        <f aca="false">MID(J38,4,1)</f>
        <v>0</v>
      </c>
      <c r="Y41" s="69" t="str">
        <f aca="false">X41</f>
        <v>0</v>
      </c>
      <c r="Z41" s="53" t="s">
        <v>79</v>
      </c>
      <c r="AA41" s="70" t="s">
        <v>73</v>
      </c>
      <c r="AB41" s="68" t="str">
        <f aca="false">MID(K38,4,1)</f>
        <v>0</v>
      </c>
      <c r="AC41" s="69" t="str">
        <f aca="false">AB41</f>
        <v>0</v>
      </c>
      <c r="AD41" s="53" t="s">
        <v>79</v>
      </c>
      <c r="AE41" s="70" t="s">
        <v>73</v>
      </c>
      <c r="AF41" s="68" t="str">
        <f aca="false">MID(L38,4,1)</f>
        <v>0</v>
      </c>
      <c r="AG41" s="69" t="str">
        <f aca="false">AF41</f>
        <v>0</v>
      </c>
      <c r="AH41" s="53" t="s">
        <v>79</v>
      </c>
      <c r="AI41" s="70" t="s">
        <v>73</v>
      </c>
      <c r="AJ41" s="66"/>
      <c r="AK41" s="66"/>
      <c r="AO41" s="0" t="str">
        <f aca="false">MID(A8,14,2)</f>
        <v>00</v>
      </c>
      <c r="AP41" s="111" t="str">
        <f aca="false">IFERROR(VLOOKUP($AO41,$AQ$35:$AR$70,2,0),"")</f>
        <v/>
      </c>
      <c r="AQ41" s="108" t="s">
        <v>191</v>
      </c>
      <c r="AR41" s="112" t="n">
        <v>6</v>
      </c>
    </row>
    <row r="42" customFormat="false" ht="15.75" hidden="false" customHeight="false" outlineLevel="0" collapsed="false">
      <c r="A42" s="113" t="str">
        <f aca="false">RIGHT(D108,1)&amp;E108&amp;F108&amp;G108&amp;H108&amp;I108&amp;J108&amp;K108&amp;L108&amp;M108</f>
        <v>7200407000000000032</v>
      </c>
      <c r="C42" s="53" t="s">
        <v>62</v>
      </c>
      <c r="D42" s="73" t="str">
        <f aca="false">D37</f>
        <v>07</v>
      </c>
      <c r="E42" s="74" t="str">
        <f aca="false">E37</f>
        <v>20</v>
      </c>
      <c r="F42" s="122" t="str">
        <f aca="false">F37</f>
        <v>04</v>
      </c>
      <c r="G42" s="123" t="str">
        <f aca="false">G37</f>
        <v>01</v>
      </c>
      <c r="H42" s="124" t="str">
        <f aca="false">IF(MID(S40,1,2)="0","00",MID(S40,1,2))</f>
        <v>00</v>
      </c>
      <c r="I42" s="125" t="str">
        <f aca="false">IF(MID(S40,3,2)="","00",MID(S40,3,2))</f>
        <v>00</v>
      </c>
      <c r="J42" s="78" t="str">
        <f aca="false">BIN2HEX(J43,2)</f>
        <v>00</v>
      </c>
      <c r="K42" s="79" t="str">
        <f aca="false">BIN2HEX(K43,2)</f>
        <v>00</v>
      </c>
      <c r="L42" s="80" t="str">
        <f aca="false">BIN2HEX(L43,2)</f>
        <v>00</v>
      </c>
      <c r="M42" s="81" t="str">
        <f aca="false">IF(LEN(M43)&gt;2,MID(M43,2,2),M43)</f>
        <v>2C</v>
      </c>
      <c r="N42" s="46" t="s">
        <v>68</v>
      </c>
      <c r="P42" s="53" t="s">
        <v>70</v>
      </c>
      <c r="Q42" s="120"/>
      <c r="R42" s="64"/>
      <c r="S42" s="65"/>
      <c r="T42" s="65"/>
      <c r="U42" s="65"/>
      <c r="V42" s="65"/>
      <c r="W42" s="46"/>
      <c r="X42" s="121" t="str">
        <f aca="false">MID(J38,5,1)</f>
        <v>0</v>
      </c>
      <c r="Y42" s="69" t="str">
        <f aca="false">X42</f>
        <v>0</v>
      </c>
      <c r="Z42" s="53" t="s">
        <v>80</v>
      </c>
      <c r="AA42" s="70" t="s">
        <v>73</v>
      </c>
      <c r="AB42" s="68" t="str">
        <f aca="false">MID(K38,5,1)</f>
        <v>0</v>
      </c>
      <c r="AC42" s="69" t="str">
        <f aca="false">AB42</f>
        <v>0</v>
      </c>
      <c r="AD42" s="53" t="s">
        <v>80</v>
      </c>
      <c r="AE42" s="70" t="s">
        <v>73</v>
      </c>
      <c r="AF42" s="68" t="str">
        <f aca="false">MID(L38,5,1)</f>
        <v>0</v>
      </c>
      <c r="AG42" s="69" t="str">
        <f aca="false">AF42</f>
        <v>0</v>
      </c>
      <c r="AH42" s="53" t="s">
        <v>80</v>
      </c>
      <c r="AI42" s="70" t="s">
        <v>73</v>
      </c>
      <c r="AJ42" s="66"/>
      <c r="AK42" s="66"/>
      <c r="AO42" s="0" t="str">
        <f aca="false">MID(A8,16,2)</f>
        <v>00</v>
      </c>
      <c r="AP42" s="111" t="str">
        <f aca="false">IFERROR(VLOOKUP($AO42,$AQ$35:$AR$70,2,0),"")</f>
        <v/>
      </c>
      <c r="AQ42" s="108" t="s">
        <v>192</v>
      </c>
      <c r="AR42" s="112" t="n">
        <v>7</v>
      </c>
    </row>
    <row r="43" customFormat="false" ht="15" hidden="false" customHeight="false" outlineLevel="0" collapsed="false">
      <c r="A43" s="113" t="str">
        <f aca="false">RIGHT(D119,1)&amp;E119&amp;F119&amp;G119&amp;H119&amp;I119&amp;J119&amp;K119&amp;L119&amp;M119</f>
        <v>7200408000000000033</v>
      </c>
      <c r="C43" s="53" t="s">
        <v>71</v>
      </c>
      <c r="D43" s="45" t="str">
        <f aca="false">HEX2BIN(D42,8)</f>
        <v>00000111</v>
      </c>
      <c r="E43" s="45" t="str">
        <f aca="false">HEX2BIN(E42,8)</f>
        <v>00100000</v>
      </c>
      <c r="F43" s="45" t="str">
        <f aca="false">HEX2BIN(F42,8)</f>
        <v>00000100</v>
      </c>
      <c r="G43" s="45" t="str">
        <f aca="false">HEX2BIN(G42,8)</f>
        <v>00000001</v>
      </c>
      <c r="H43" s="82" t="str">
        <f aca="false">HEX2BIN(H42,8)</f>
        <v>00000000</v>
      </c>
      <c r="I43" s="82" t="str">
        <f aca="false">HEX2BIN(I42,8)</f>
        <v>00000000</v>
      </c>
      <c r="J43" s="82" t="str">
        <f aca="false">Y38&amp;Y39&amp;Y40&amp;Y41&amp;Y42&amp;Y43&amp;Y44&amp;Y45</f>
        <v>00000000</v>
      </c>
      <c r="K43" s="82" t="str">
        <f aca="false">AC38&amp;AC39&amp;AC40&amp;AC41&amp;AC42&amp;AC43&amp;AC44&amp;AC45</f>
        <v>00000000</v>
      </c>
      <c r="L43" s="45" t="str">
        <f aca="false">AG38&amp;AG39&amp;AG40&amp;AG41&amp;AG42&amp;AG43&amp;AG44&amp;AG45</f>
        <v>00000000</v>
      </c>
      <c r="M43" s="45" t="str">
        <f aca="false">DEC2HEX(M44)</f>
        <v>2C</v>
      </c>
      <c r="N43" s="46"/>
      <c r="P43" s="53" t="s">
        <v>70</v>
      </c>
      <c r="Q43" s="120"/>
      <c r="R43" s="64"/>
      <c r="S43" s="65"/>
      <c r="T43" s="65"/>
      <c r="U43" s="65"/>
      <c r="V43" s="65"/>
      <c r="W43" s="46"/>
      <c r="X43" s="121" t="str">
        <f aca="false">MID(J38,6,1)</f>
        <v>0</v>
      </c>
      <c r="Y43" s="69" t="str">
        <f aca="false">X43</f>
        <v>0</v>
      </c>
      <c r="Z43" s="53" t="s">
        <v>83</v>
      </c>
      <c r="AA43" s="70" t="s">
        <v>73</v>
      </c>
      <c r="AB43" s="68" t="str">
        <f aca="false">MID(K38,6,1)</f>
        <v>0</v>
      </c>
      <c r="AC43" s="69" t="str">
        <f aca="false">AB43</f>
        <v>0</v>
      </c>
      <c r="AD43" s="53" t="s">
        <v>83</v>
      </c>
      <c r="AE43" s="70" t="s">
        <v>73</v>
      </c>
      <c r="AF43" s="68" t="str">
        <f aca="false">MID(L38,6,1)</f>
        <v>0</v>
      </c>
      <c r="AG43" s="69" t="str">
        <f aca="false">AF43</f>
        <v>0</v>
      </c>
      <c r="AH43" s="53" t="s">
        <v>83</v>
      </c>
      <c r="AI43" s="70" t="s">
        <v>73</v>
      </c>
      <c r="AJ43" s="66"/>
      <c r="AK43" s="66"/>
      <c r="AO43" s="0" t="str">
        <f aca="false">MID(A9,8,2)</f>
        <v>00</v>
      </c>
      <c r="AP43" s="111" t="str">
        <f aca="false">IFERROR(VLOOKUP($AO43,$AQ$35:$AR$70,2,0),"")</f>
        <v/>
      </c>
      <c r="AQ43" s="108" t="s">
        <v>193</v>
      </c>
      <c r="AR43" s="112" t="n">
        <v>8</v>
      </c>
    </row>
    <row r="44" customFormat="false" ht="15" hidden="false" customHeight="false" outlineLevel="0" collapsed="false">
      <c r="A44" s="113" t="str">
        <f aca="false">RIGHT(D130,1)&amp;E130&amp;F130&amp;G130&amp;H130&amp;I130&amp;J130&amp;K130&amp;L130&amp;M130</f>
        <v>7200409000000000034</v>
      </c>
      <c r="C44" s="53" t="s">
        <v>75</v>
      </c>
      <c r="D44" s="45" t="n">
        <f aca="false">HEX2DEC(D42)</f>
        <v>7</v>
      </c>
      <c r="E44" s="45" t="n">
        <f aca="false">HEX2DEC(E42)</f>
        <v>32</v>
      </c>
      <c r="F44" s="45" t="n">
        <f aca="false">HEX2DEC(F42)</f>
        <v>4</v>
      </c>
      <c r="G44" s="45" t="n">
        <f aca="false">HEX2DEC(G42)</f>
        <v>1</v>
      </c>
      <c r="H44" s="45" t="n">
        <f aca="false">HEX2DEC(H42)</f>
        <v>0</v>
      </c>
      <c r="I44" s="45" t="n">
        <f aca="false">HEX2DEC(I42)</f>
        <v>0</v>
      </c>
      <c r="J44" s="45" t="n">
        <f aca="false">HEX2DEC(J42)</f>
        <v>0</v>
      </c>
      <c r="K44" s="45" t="n">
        <f aca="false">HEX2DEC(K42)</f>
        <v>0</v>
      </c>
      <c r="L44" s="45" t="n">
        <f aca="false">HEX2DEC(L42)</f>
        <v>0</v>
      </c>
      <c r="M44" s="45" t="n">
        <f aca="false">SUM(D44:L44)</f>
        <v>44</v>
      </c>
      <c r="N44" s="46"/>
      <c r="P44" s="53" t="s">
        <v>70</v>
      </c>
      <c r="Q44" s="120"/>
      <c r="R44" s="64"/>
      <c r="S44" s="65"/>
      <c r="T44" s="65"/>
      <c r="U44" s="65"/>
      <c r="V44" s="65"/>
      <c r="W44" s="46"/>
      <c r="X44" s="121" t="str">
        <f aca="false">MID(J38,7,1)</f>
        <v>0</v>
      </c>
      <c r="Y44" s="69" t="str">
        <f aca="false">X44</f>
        <v>0</v>
      </c>
      <c r="Z44" s="53" t="s">
        <v>84</v>
      </c>
      <c r="AA44" s="70" t="s">
        <v>73</v>
      </c>
      <c r="AB44" s="68" t="str">
        <f aca="false">MID(K38,7,1)</f>
        <v>0</v>
      </c>
      <c r="AC44" s="69" t="str">
        <f aca="false">AB44</f>
        <v>0</v>
      </c>
      <c r="AD44" s="53" t="s">
        <v>84</v>
      </c>
      <c r="AE44" s="70" t="s">
        <v>73</v>
      </c>
      <c r="AF44" s="68" t="str">
        <f aca="false">MID(L38,7,1)</f>
        <v>0</v>
      </c>
      <c r="AG44" s="69" t="str">
        <f aca="false">AF44</f>
        <v>0</v>
      </c>
      <c r="AH44" s="53" t="s">
        <v>84</v>
      </c>
      <c r="AI44" s="70" t="s">
        <v>73</v>
      </c>
      <c r="AJ44" s="66"/>
      <c r="AK44" s="66"/>
      <c r="AO44" s="0" t="str">
        <f aca="false">MID(A9,10,2)</f>
        <v>00</v>
      </c>
      <c r="AP44" s="111" t="str">
        <f aca="false">IFERROR(VLOOKUP($AO44,$AQ$35:$AR$70,2,0),"")</f>
        <v/>
      </c>
      <c r="AQ44" s="108" t="s">
        <v>194</v>
      </c>
      <c r="AR44" s="112" t="n">
        <v>9</v>
      </c>
    </row>
    <row r="45" customFormat="false" ht="15.75" hidden="false" customHeight="false" outlineLevel="0" collapsed="false">
      <c r="A45" s="113" t="str">
        <f aca="false">RIGHT(D141,1)&amp;E141&amp;F141&amp;G141&amp;H141&amp;I141&amp;J141&amp;K141&amp;L141&amp;M141</f>
        <v>720041000000000003B</v>
      </c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P45" s="126" t="s">
        <v>70</v>
      </c>
      <c r="Q45" s="127"/>
      <c r="R45" s="84"/>
      <c r="S45" s="84"/>
      <c r="T45" s="84"/>
      <c r="U45" s="84"/>
      <c r="V45" s="84"/>
      <c r="W45" s="85"/>
      <c r="X45" s="128" t="str">
        <f aca="false">MID(J38,8,1)</f>
        <v>0</v>
      </c>
      <c r="Y45" s="93" t="str">
        <f aca="false">X45</f>
        <v>0</v>
      </c>
      <c r="Z45" s="83" t="s">
        <v>86</v>
      </c>
      <c r="AA45" s="34" t="s">
        <v>73</v>
      </c>
      <c r="AB45" s="86" t="str">
        <f aca="false">MID(K38,8,1)</f>
        <v>0</v>
      </c>
      <c r="AC45" s="93" t="str">
        <f aca="false">AB45</f>
        <v>0</v>
      </c>
      <c r="AD45" s="83" t="s">
        <v>86</v>
      </c>
      <c r="AE45" s="34" t="s">
        <v>73</v>
      </c>
      <c r="AF45" s="86" t="str">
        <f aca="false">MID(L38,8,1)</f>
        <v>0</v>
      </c>
      <c r="AG45" s="93" t="str">
        <f aca="false">AF45</f>
        <v>0</v>
      </c>
      <c r="AH45" s="83" t="s">
        <v>86</v>
      </c>
      <c r="AI45" s="34" t="s">
        <v>73</v>
      </c>
      <c r="AJ45" s="66"/>
      <c r="AK45" s="66"/>
      <c r="AO45" s="0" t="str">
        <f aca="false">MID(A9,12,2)</f>
        <v>00</v>
      </c>
      <c r="AP45" s="111" t="str">
        <f aca="false">IFERROR(VLOOKUP($AO45,$AQ$35:$AR$70,2,0),"")</f>
        <v/>
      </c>
      <c r="AQ45" s="108" t="s">
        <v>195</v>
      </c>
      <c r="AR45" s="112" t="s">
        <v>196</v>
      </c>
    </row>
    <row r="46" customFormat="false" ht="15.75" hidden="false" customHeight="false" outlineLevel="0" collapsed="false">
      <c r="A46" s="113" t="str">
        <f aca="false">RIGHT(D152,1)&amp;E152&amp;F152&amp;G152&amp;H152&amp;I152&amp;J152&amp;K152&amp;L152&amp;M152</f>
        <v>720041100000000003C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 t="s">
        <v>47</v>
      </c>
      <c r="N46" s="42"/>
      <c r="P46" s="43" t="s">
        <v>197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O46" s="0" t="str">
        <f aca="false">MID(A9,14,2)</f>
        <v>00</v>
      </c>
      <c r="AP46" s="111" t="str">
        <f aca="false">IFERROR(VLOOKUP($AO46,$AQ$35:$AR$70,2,0),"")</f>
        <v/>
      </c>
      <c r="AQ46" s="108" t="s">
        <v>198</v>
      </c>
      <c r="AR46" s="112" t="s">
        <v>199</v>
      </c>
    </row>
    <row r="47" customFormat="false" ht="15.75" hidden="false" customHeight="false" outlineLevel="0" collapsed="false">
      <c r="A47" s="113" t="str">
        <f aca="false">RIGHT(D163,1)&amp;E163&amp;F163&amp;G163&amp;H163&amp;I163&amp;J163&amp;K163&amp;L163&amp;M163</f>
        <v>720041200000000003D</v>
      </c>
      <c r="C47" s="53"/>
      <c r="D47" s="44" t="s">
        <v>200</v>
      </c>
      <c r="E47" s="44"/>
      <c r="F47" s="44"/>
      <c r="G47" s="44"/>
      <c r="H47" s="45" t="s">
        <v>50</v>
      </c>
      <c r="I47" s="45" t="s">
        <v>51</v>
      </c>
      <c r="J47" s="45" t="s">
        <v>52</v>
      </c>
      <c r="K47" s="45" t="s">
        <v>53</v>
      </c>
      <c r="L47" s="45" t="s">
        <v>54</v>
      </c>
      <c r="M47" s="45" t="s">
        <v>55</v>
      </c>
      <c r="N47" s="46"/>
      <c r="P47" s="47" t="s">
        <v>56</v>
      </c>
      <c r="Q47" s="47"/>
      <c r="R47" s="47"/>
      <c r="S47" s="47"/>
      <c r="T47" s="48" t="s">
        <v>57</v>
      </c>
      <c r="U47" s="48"/>
      <c r="V47" s="48"/>
      <c r="W47" s="48"/>
      <c r="X47" s="49" t="s">
        <v>58</v>
      </c>
      <c r="Y47" s="49"/>
      <c r="Z47" s="49"/>
      <c r="AA47" s="49"/>
      <c r="AB47" s="94" t="s">
        <v>201</v>
      </c>
      <c r="AC47" s="94"/>
      <c r="AD47" s="94"/>
      <c r="AE47" s="94"/>
      <c r="AF47" s="129" t="s">
        <v>202</v>
      </c>
      <c r="AG47" s="129"/>
      <c r="AH47" s="129"/>
      <c r="AI47" s="129"/>
      <c r="AJ47" s="52" t="s">
        <v>61</v>
      </c>
      <c r="AK47" s="52"/>
      <c r="AO47" s="0" t="str">
        <f aca="false">MID(A10,10,2)</f>
        <v>00</v>
      </c>
      <c r="AP47" s="111" t="str">
        <f aca="false">IFERROR(VLOOKUP($AO47,$AQ$35:$AR$70,2,0),"")</f>
        <v/>
      </c>
      <c r="AQ47" s="108" t="s">
        <v>203</v>
      </c>
      <c r="AR47" s="112" t="s">
        <v>204</v>
      </c>
    </row>
    <row r="48" customFormat="false" ht="15.75" hidden="false" customHeight="false" outlineLevel="0" collapsed="false">
      <c r="A48" s="113" t="str">
        <f aca="false">RIGHT(D174,1)&amp;E174&amp;F174&amp;G174&amp;H174&amp;I174&amp;J174&amp;K174&amp;L174&amp;M174</f>
        <v>720041300000000003E</v>
      </c>
      <c r="C48" s="53" t="s">
        <v>62</v>
      </c>
      <c r="D48" s="54" t="s">
        <v>63</v>
      </c>
      <c r="E48" s="55" t="s">
        <v>131</v>
      </c>
      <c r="F48" s="74" t="str">
        <f aca="false">MID(A6,4,2)</f>
        <v>04</v>
      </c>
      <c r="G48" s="56" t="s">
        <v>89</v>
      </c>
      <c r="H48" s="114" t="str">
        <f aca="false">MID(A6,8,2)</f>
        <v>00</v>
      </c>
      <c r="I48" s="115" t="str">
        <f aca="false">MID(A6,10,2)</f>
        <v>00</v>
      </c>
      <c r="J48" s="78" t="str">
        <f aca="false">MID(A6,12,2)</f>
        <v>00</v>
      </c>
      <c r="K48" s="115" t="str">
        <f aca="false">MID(A6,14,2)</f>
        <v>00</v>
      </c>
      <c r="L48" s="116" t="str">
        <f aca="false">MID(A6,16,2)</f>
        <v>00</v>
      </c>
      <c r="M48" s="117" t="str">
        <f aca="false">MID(A6,18,2)</f>
        <v>00</v>
      </c>
      <c r="N48" s="46" t="s">
        <v>67</v>
      </c>
      <c r="P48" s="62" t="s">
        <v>67</v>
      </c>
      <c r="Q48" s="63" t="s">
        <v>68</v>
      </c>
      <c r="R48" s="64" t="s">
        <v>69</v>
      </c>
      <c r="S48" s="46"/>
      <c r="T48" s="62" t="s">
        <v>67</v>
      </c>
      <c r="U48" s="63" t="s">
        <v>68</v>
      </c>
      <c r="V48" s="64" t="s">
        <v>69</v>
      </c>
      <c r="W48" s="46"/>
      <c r="X48" s="62" t="s">
        <v>67</v>
      </c>
      <c r="Y48" s="63" t="s">
        <v>68</v>
      </c>
      <c r="Z48" s="64" t="s">
        <v>69</v>
      </c>
      <c r="AA48" s="46"/>
      <c r="AB48" s="89"/>
      <c r="AC48" s="89"/>
      <c r="AD48" s="89"/>
      <c r="AE48" s="89"/>
      <c r="AF48" s="89"/>
      <c r="AG48" s="89"/>
      <c r="AH48" s="89"/>
      <c r="AI48" s="89"/>
      <c r="AJ48" s="66" t="s">
        <v>70</v>
      </c>
      <c r="AK48" s="66"/>
      <c r="AO48" s="0" t="str">
        <f aca="false">MID(A10,12,2)</f>
        <v>00</v>
      </c>
      <c r="AP48" s="111" t="str">
        <f aca="false">IFERROR(VLOOKUP($AO48,$AQ$35:$AR$70,2,0),"")</f>
        <v/>
      </c>
      <c r="AQ48" s="108" t="s">
        <v>205</v>
      </c>
      <c r="AR48" s="112" t="s">
        <v>206</v>
      </c>
    </row>
    <row r="49" customFormat="false" ht="15" hidden="false" customHeight="false" outlineLevel="0" collapsed="false">
      <c r="A49" s="113" t="str">
        <f aca="false">RIGHT(D185,1)&amp;E185&amp;F185&amp;G185&amp;H185&amp;I185&amp;J185&amp;K185&amp;L185&amp;M185</f>
        <v>720041400000000003F</v>
      </c>
      <c r="C49" s="53" t="s">
        <v>71</v>
      </c>
      <c r="D49" s="45" t="str">
        <f aca="false">HEX2BIN(D48,8)</f>
        <v>00000111</v>
      </c>
      <c r="E49" s="45" t="str">
        <f aca="false">HEX2BIN(E48,8)</f>
        <v>00100000</v>
      </c>
      <c r="F49" s="45" t="str">
        <f aca="false">HEX2BIN(F48,8)</f>
        <v>00000100</v>
      </c>
      <c r="G49" s="45" t="str">
        <f aca="false">HEX2BIN(G48,8)</f>
        <v>00000010</v>
      </c>
      <c r="H49" s="45" t="str">
        <f aca="false">HEX2BIN(H48,8)</f>
        <v>00000000</v>
      </c>
      <c r="I49" s="45" t="str">
        <f aca="false">HEX2BIN(I48,8)</f>
        <v>00000000</v>
      </c>
      <c r="J49" s="45" t="str">
        <f aca="false">HEX2BIN(J48,8)</f>
        <v>00000000</v>
      </c>
      <c r="K49" s="45" t="str">
        <f aca="false">HEX2BIN(K48,8)</f>
        <v>00000000</v>
      </c>
      <c r="L49" s="45" t="str">
        <f aca="false">HEX2BIN(L48,8)</f>
        <v>00000000</v>
      </c>
      <c r="M49" s="67"/>
      <c r="N49" s="46"/>
      <c r="P49" s="68" t="str">
        <f aca="false">MID(H49,1,1)</f>
        <v>0</v>
      </c>
      <c r="Q49" s="69" t="str">
        <f aca="false">P49</f>
        <v>0</v>
      </c>
      <c r="R49" s="53" t="s">
        <v>72</v>
      </c>
      <c r="S49" s="70" t="s">
        <v>73</v>
      </c>
      <c r="T49" s="68" t="str">
        <f aca="false">MID(I49,1,1)</f>
        <v>0</v>
      </c>
      <c r="U49" s="69" t="str">
        <f aca="false">T49</f>
        <v>0</v>
      </c>
      <c r="V49" s="53" t="s">
        <v>72</v>
      </c>
      <c r="W49" s="70" t="s">
        <v>73</v>
      </c>
      <c r="X49" s="68" t="str">
        <f aca="false">MID(J49,1,1)</f>
        <v>0</v>
      </c>
      <c r="Y49" s="69" t="str">
        <f aca="false">X49</f>
        <v>0</v>
      </c>
      <c r="Z49" s="53" t="s">
        <v>72</v>
      </c>
      <c r="AA49" s="70" t="s">
        <v>73</v>
      </c>
      <c r="AB49" s="89"/>
      <c r="AC49" s="89"/>
      <c r="AD49" s="89"/>
      <c r="AE49" s="89"/>
      <c r="AF49" s="89"/>
      <c r="AG49" s="89"/>
      <c r="AH49" s="89"/>
      <c r="AI49" s="89"/>
      <c r="AJ49" s="66"/>
      <c r="AK49" s="66"/>
      <c r="AO49" s="0" t="str">
        <f aca="false">MID(A10,14,2)</f>
        <v>00</v>
      </c>
      <c r="AP49" s="111" t="str">
        <f aca="false">IFERROR(VLOOKUP($AO49,$AQ$35:$AR$70,2,0),"")</f>
        <v/>
      </c>
      <c r="AQ49" s="108" t="s">
        <v>207</v>
      </c>
      <c r="AR49" s="112" t="s">
        <v>208</v>
      </c>
    </row>
    <row r="50" customFormat="false" ht="15" hidden="false" customHeight="false" outlineLevel="0" collapsed="false">
      <c r="A50" s="113" t="str">
        <f aca="false">RIGHT(D196,1)&amp;E196&amp;F196&amp;G196&amp;H196&amp;I196&amp;J196&amp;K196&amp;L196&amp;M196</f>
        <v>7200415000000000040</v>
      </c>
      <c r="C50" s="53" t="s">
        <v>75</v>
      </c>
      <c r="D50" s="45" t="n">
        <f aca="false">HEX2DEC(D48)</f>
        <v>7</v>
      </c>
      <c r="E50" s="45" t="n">
        <f aca="false">HEX2DEC(E48)</f>
        <v>32</v>
      </c>
      <c r="F50" s="45" t="n">
        <f aca="false">HEX2DEC(F48)</f>
        <v>4</v>
      </c>
      <c r="G50" s="45" t="n">
        <f aca="false">HEX2DEC(G48)</f>
        <v>2</v>
      </c>
      <c r="H50" s="45" t="n">
        <f aca="false">HEX2DEC(H48)</f>
        <v>0</v>
      </c>
      <c r="I50" s="45" t="n">
        <f aca="false">HEX2DEC(I48)</f>
        <v>0</v>
      </c>
      <c r="J50" s="45" t="n">
        <f aca="false">HEX2DEC(J48)</f>
        <v>0</v>
      </c>
      <c r="K50" s="45" t="n">
        <f aca="false">HEX2DEC(K48)</f>
        <v>0</v>
      </c>
      <c r="L50" s="45" t="n">
        <f aca="false">HEX2DEC(L48)</f>
        <v>0</v>
      </c>
      <c r="M50" s="45" t="n">
        <f aca="false">SUM(D50:L50)</f>
        <v>45</v>
      </c>
      <c r="N50" s="46"/>
      <c r="P50" s="68" t="str">
        <f aca="false">MID(H49,2,1)</f>
        <v>0</v>
      </c>
      <c r="Q50" s="69" t="str">
        <f aca="false">P50</f>
        <v>0</v>
      </c>
      <c r="R50" s="53" t="s">
        <v>76</v>
      </c>
      <c r="S50" s="70" t="s">
        <v>73</v>
      </c>
      <c r="T50" s="68" t="str">
        <f aca="false">MID(I49,2,1)</f>
        <v>0</v>
      </c>
      <c r="U50" s="69" t="str">
        <f aca="false">T50</f>
        <v>0</v>
      </c>
      <c r="V50" s="53" t="s">
        <v>76</v>
      </c>
      <c r="W50" s="70" t="s">
        <v>73</v>
      </c>
      <c r="X50" s="68" t="str">
        <f aca="false">MID(J49,2,1)</f>
        <v>0</v>
      </c>
      <c r="Y50" s="69" t="str">
        <f aca="false">X50</f>
        <v>0</v>
      </c>
      <c r="Z50" s="53" t="s">
        <v>76</v>
      </c>
      <c r="AA50" s="70" t="s">
        <v>73</v>
      </c>
      <c r="AB50" s="89"/>
      <c r="AC50" s="89"/>
      <c r="AD50" s="89"/>
      <c r="AE50" s="89"/>
      <c r="AF50" s="89"/>
      <c r="AG50" s="89"/>
      <c r="AH50" s="89"/>
      <c r="AI50" s="89"/>
      <c r="AJ50" s="66"/>
      <c r="AK50" s="66"/>
      <c r="AO50" s="0" t="str">
        <f aca="false">MID(A10,16,2)</f>
        <v>00</v>
      </c>
      <c r="AP50" s="111" t="str">
        <f aca="false">IFERROR(VLOOKUP($AO50,$AQ$35:$AR$70,2,0),"")</f>
        <v/>
      </c>
      <c r="AQ50" s="108" t="s">
        <v>209</v>
      </c>
      <c r="AR50" s="112" t="s">
        <v>210</v>
      </c>
    </row>
    <row r="51" customFormat="false" ht="15" hidden="false" customHeight="false" outlineLevel="0" collapsed="false">
      <c r="A51" s="113" t="str">
        <f aca="false">RIGHT(D207,1)&amp;E207&amp;F207&amp;G207&amp;H207&amp;I207&amp;J207&amp;K207&amp;L207&amp;M207</f>
        <v>7200416000000000041</v>
      </c>
      <c r="C51" s="5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46"/>
      <c r="P51" s="68" t="str">
        <f aca="false">MID(H49,3,1)</f>
        <v>0</v>
      </c>
      <c r="Q51" s="69" t="str">
        <f aca="false">P51</f>
        <v>0</v>
      </c>
      <c r="R51" s="53" t="s">
        <v>78</v>
      </c>
      <c r="S51" s="70" t="s">
        <v>73</v>
      </c>
      <c r="T51" s="68" t="str">
        <f aca="false">MID(I49,3,1)</f>
        <v>0</v>
      </c>
      <c r="U51" s="69" t="str">
        <f aca="false">T51</f>
        <v>0</v>
      </c>
      <c r="V51" s="53" t="s">
        <v>78</v>
      </c>
      <c r="W51" s="70" t="s">
        <v>73</v>
      </c>
      <c r="X51" s="68" t="str">
        <f aca="false">MID(J49,3,1)</f>
        <v>0</v>
      </c>
      <c r="Y51" s="69" t="str">
        <f aca="false">X51</f>
        <v>0</v>
      </c>
      <c r="Z51" s="53" t="s">
        <v>78</v>
      </c>
      <c r="AA51" s="70" t="s">
        <v>73</v>
      </c>
      <c r="AB51" s="89"/>
      <c r="AC51" s="89"/>
      <c r="AD51" s="89"/>
      <c r="AE51" s="89"/>
      <c r="AF51" s="89"/>
      <c r="AG51" s="89"/>
      <c r="AH51" s="89"/>
      <c r="AI51" s="89"/>
      <c r="AJ51" s="66"/>
      <c r="AK51" s="66"/>
      <c r="AO51" s="0" t="str">
        <f aca="false">MID(A11,8,2)</f>
        <v>00</v>
      </c>
      <c r="AP51" s="111" t="str">
        <f aca="false">IFERROR(VLOOKUP($AO51,$AQ$35:$AR$70,2,0),"")</f>
        <v/>
      </c>
      <c r="AQ51" s="108" t="s">
        <v>211</v>
      </c>
      <c r="AR51" s="112" t="s">
        <v>212</v>
      </c>
    </row>
    <row r="52" customFormat="false" ht="15.75" hidden="false" customHeight="false" outlineLevel="0" collapsed="false">
      <c r="A52" s="113" t="str">
        <f aca="false">RIGHT(D218,1)&amp;E218&amp;F218&amp;G218&amp;H218&amp;I218&amp;J218&amp;K218&amp;L218&amp;M218</f>
        <v>7200417000000000042</v>
      </c>
      <c r="C52" s="5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46"/>
      <c r="P52" s="68" t="str">
        <f aca="false">MID(H49,4,1)</f>
        <v>0</v>
      </c>
      <c r="Q52" s="69" t="str">
        <f aca="false">P52</f>
        <v>0</v>
      </c>
      <c r="R52" s="53" t="s">
        <v>79</v>
      </c>
      <c r="S52" s="70" t="s">
        <v>73</v>
      </c>
      <c r="T52" s="68" t="str">
        <f aca="false">MID(I49,4,1)</f>
        <v>0</v>
      </c>
      <c r="U52" s="69" t="str">
        <f aca="false">T52</f>
        <v>0</v>
      </c>
      <c r="V52" s="53" t="s">
        <v>79</v>
      </c>
      <c r="W52" s="70" t="s">
        <v>73</v>
      </c>
      <c r="X52" s="68" t="str">
        <f aca="false">MID(J49,4,1)</f>
        <v>0</v>
      </c>
      <c r="Y52" s="69" t="str">
        <f aca="false">X52</f>
        <v>0</v>
      </c>
      <c r="Z52" s="53" t="s">
        <v>79</v>
      </c>
      <c r="AA52" s="70" t="s">
        <v>73</v>
      </c>
      <c r="AB52" s="89"/>
      <c r="AC52" s="89"/>
      <c r="AD52" s="89"/>
      <c r="AE52" s="89"/>
      <c r="AF52" s="89"/>
      <c r="AG52" s="89"/>
      <c r="AH52" s="89"/>
      <c r="AI52" s="89"/>
      <c r="AJ52" s="66"/>
      <c r="AK52" s="66"/>
      <c r="AQ52" s="108" t="s">
        <v>213</v>
      </c>
      <c r="AR52" s="112" t="s">
        <v>214</v>
      </c>
    </row>
    <row r="53" customFormat="false" ht="15.75" hidden="false" customHeight="false" outlineLevel="0" collapsed="false">
      <c r="A53" s="113" t="str">
        <f aca="false">RIGHT(D229,1)&amp;E229&amp;F229&amp;G229&amp;H229&amp;I229&amp;J229&amp;K229&amp;L229&amp;M229</f>
        <v>7200418000000000043</v>
      </c>
      <c r="C53" s="53" t="s">
        <v>62</v>
      </c>
      <c r="D53" s="73" t="str">
        <f aca="false">D48</f>
        <v>07</v>
      </c>
      <c r="E53" s="74" t="str">
        <f aca="false">E48</f>
        <v>20</v>
      </c>
      <c r="F53" s="74" t="str">
        <f aca="false">F48</f>
        <v>04</v>
      </c>
      <c r="G53" s="75" t="str">
        <f aca="false">G48</f>
        <v>02</v>
      </c>
      <c r="H53" s="76" t="str">
        <f aca="false">BIN2HEX(H54,2)</f>
        <v>00</v>
      </c>
      <c r="I53" s="77" t="str">
        <f aca="false">BIN2HEX(I54,2)</f>
        <v>00</v>
      </c>
      <c r="J53" s="78" t="str">
        <f aca="false">BIN2HEX(J54,2)</f>
        <v>00</v>
      </c>
      <c r="K53" s="130" t="str">
        <f aca="false">K48</f>
        <v>00</v>
      </c>
      <c r="L53" s="131" t="str">
        <f aca="false">L48</f>
        <v>00</v>
      </c>
      <c r="M53" s="81" t="str">
        <f aca="false">IF(LEN(M54)&gt;2,MID(M54,2,2),M54)</f>
        <v>2D</v>
      </c>
      <c r="N53" s="46" t="s">
        <v>68</v>
      </c>
      <c r="P53" s="68" t="str">
        <f aca="false">MID(H49,5,1)</f>
        <v>0</v>
      </c>
      <c r="Q53" s="69" t="str">
        <f aca="false">P53</f>
        <v>0</v>
      </c>
      <c r="R53" s="53" t="s">
        <v>80</v>
      </c>
      <c r="S53" s="70" t="s">
        <v>73</v>
      </c>
      <c r="T53" s="68" t="str">
        <f aca="false">MID(I49,5,1)</f>
        <v>0</v>
      </c>
      <c r="U53" s="69" t="str">
        <f aca="false">T53</f>
        <v>0</v>
      </c>
      <c r="V53" s="53" t="s">
        <v>80</v>
      </c>
      <c r="W53" s="70" t="s">
        <v>73</v>
      </c>
      <c r="X53" s="68" t="str">
        <f aca="false">MID(J49,5,1)</f>
        <v>0</v>
      </c>
      <c r="Y53" s="69" t="str">
        <f aca="false">X53</f>
        <v>0</v>
      </c>
      <c r="Z53" s="53" t="s">
        <v>80</v>
      </c>
      <c r="AA53" s="70" t="s">
        <v>73</v>
      </c>
      <c r="AB53" s="89"/>
      <c r="AC53" s="89"/>
      <c r="AD53" s="89"/>
      <c r="AE53" s="89"/>
      <c r="AF53" s="89"/>
      <c r="AG53" s="89"/>
      <c r="AH53" s="89"/>
      <c r="AI53" s="89"/>
      <c r="AJ53" s="66"/>
      <c r="AK53" s="66"/>
      <c r="AQ53" s="108" t="s">
        <v>215</v>
      </c>
      <c r="AR53" s="112" t="s">
        <v>216</v>
      </c>
    </row>
    <row r="54" customFormat="false" ht="15" hidden="false" customHeight="false" outlineLevel="0" collapsed="false">
      <c r="A54" s="113" t="str">
        <f aca="false">RIGHT(D240,1)&amp;E240&amp;F240&amp;G240&amp;H240&amp;I240&amp;J240&amp;K240&amp;L240&amp;M240</f>
        <v>7200419000000000044</v>
      </c>
      <c r="C54" s="53" t="s">
        <v>71</v>
      </c>
      <c r="D54" s="45" t="str">
        <f aca="false">HEX2BIN(D53,8)</f>
        <v>00000111</v>
      </c>
      <c r="E54" s="45" t="str">
        <f aca="false">HEX2BIN(E53,8)</f>
        <v>00100000</v>
      </c>
      <c r="F54" s="45" t="str">
        <f aca="false">HEX2BIN(F53,8)</f>
        <v>00000100</v>
      </c>
      <c r="G54" s="45" t="str">
        <f aca="false">HEX2BIN(G53,8)</f>
        <v>00000010</v>
      </c>
      <c r="H54" s="82" t="str">
        <f aca="false">Q49&amp;Q50&amp;Q51&amp;Q52&amp;Q53&amp;Q54&amp;Q55&amp;Q56</f>
        <v>00000000</v>
      </c>
      <c r="I54" s="45" t="str">
        <f aca="false">U49&amp;U50&amp;U51&amp;U52&amp;U53&amp;U54&amp;U55&amp;U56</f>
        <v>00000000</v>
      </c>
      <c r="J54" s="82" t="str">
        <f aca="false">Y49&amp;Y50&amp;Y51&amp;Y52&amp;Y53&amp;Y54&amp;Y55&amp;Y56</f>
        <v>00000000</v>
      </c>
      <c r="K54" s="82"/>
      <c r="L54" s="45"/>
      <c r="M54" s="45" t="str">
        <f aca="false">DEC2HEX(M55)</f>
        <v>2D</v>
      </c>
      <c r="N54" s="46"/>
      <c r="P54" s="68" t="str">
        <f aca="false">MID(H49,6,1)</f>
        <v>0</v>
      </c>
      <c r="Q54" s="69" t="str">
        <f aca="false">P54</f>
        <v>0</v>
      </c>
      <c r="R54" s="53" t="s">
        <v>83</v>
      </c>
      <c r="S54" s="70" t="s">
        <v>73</v>
      </c>
      <c r="T54" s="68" t="str">
        <f aca="false">MID(I49,6,1)</f>
        <v>0</v>
      </c>
      <c r="U54" s="69" t="str">
        <f aca="false">T54</f>
        <v>0</v>
      </c>
      <c r="V54" s="53" t="s">
        <v>83</v>
      </c>
      <c r="W54" s="70" t="s">
        <v>73</v>
      </c>
      <c r="X54" s="68" t="str">
        <f aca="false">MID(J49,6,1)</f>
        <v>0</v>
      </c>
      <c r="Y54" s="69" t="str">
        <f aca="false">X54</f>
        <v>0</v>
      </c>
      <c r="Z54" s="53" t="s">
        <v>83</v>
      </c>
      <c r="AA54" s="70" t="s">
        <v>73</v>
      </c>
      <c r="AB54" s="89"/>
      <c r="AC54" s="89"/>
      <c r="AD54" s="89"/>
      <c r="AE54" s="89"/>
      <c r="AF54" s="89"/>
      <c r="AG54" s="89"/>
      <c r="AH54" s="89"/>
      <c r="AI54" s="89"/>
      <c r="AJ54" s="66"/>
      <c r="AK54" s="66"/>
      <c r="AQ54" s="108" t="s">
        <v>217</v>
      </c>
      <c r="AR54" s="112" t="s">
        <v>218</v>
      </c>
    </row>
    <row r="55" customFormat="false" ht="15" hidden="false" customHeight="false" outlineLevel="0" collapsed="false">
      <c r="A55" s="113" t="str">
        <f aca="false">RIGHT(D251,1)&amp;E251&amp;F251&amp;G251&amp;H251&amp;I251&amp;J251&amp;K251&amp;L251&amp;M251</f>
        <v>720042000000000004B</v>
      </c>
      <c r="C55" s="53" t="s">
        <v>75</v>
      </c>
      <c r="D55" s="45" t="n">
        <f aca="false">HEX2DEC(D53)</f>
        <v>7</v>
      </c>
      <c r="E55" s="45" t="n">
        <f aca="false">HEX2DEC(E53)</f>
        <v>32</v>
      </c>
      <c r="F55" s="45" t="n">
        <f aca="false">HEX2DEC(F53)</f>
        <v>4</v>
      </c>
      <c r="G55" s="45" t="n">
        <f aca="false">HEX2DEC(G53)</f>
        <v>2</v>
      </c>
      <c r="H55" s="45" t="n">
        <f aca="false">HEX2DEC(H53)</f>
        <v>0</v>
      </c>
      <c r="I55" s="45" t="n">
        <f aca="false">HEX2DEC(I53)</f>
        <v>0</v>
      </c>
      <c r="J55" s="45" t="n">
        <f aca="false">HEX2DEC(J53)</f>
        <v>0</v>
      </c>
      <c r="K55" s="45" t="n">
        <f aca="false">HEX2DEC(K53)</f>
        <v>0</v>
      </c>
      <c r="L55" s="45" t="n">
        <f aca="false">HEX2DEC(L53)</f>
        <v>0</v>
      </c>
      <c r="M55" s="45" t="n">
        <f aca="false">SUM(D55:L55)</f>
        <v>45</v>
      </c>
      <c r="N55" s="46"/>
      <c r="P55" s="68" t="str">
        <f aca="false">MID(H49,7,1)</f>
        <v>0</v>
      </c>
      <c r="Q55" s="69" t="str">
        <f aca="false">P55</f>
        <v>0</v>
      </c>
      <c r="R55" s="53" t="s">
        <v>84</v>
      </c>
      <c r="S55" s="70" t="s">
        <v>73</v>
      </c>
      <c r="T55" s="68" t="str">
        <f aca="false">MID(I49,7,1)</f>
        <v>0</v>
      </c>
      <c r="U55" s="69" t="str">
        <f aca="false">T55</f>
        <v>0</v>
      </c>
      <c r="V55" s="53" t="s">
        <v>84</v>
      </c>
      <c r="W55" s="70" t="s">
        <v>73</v>
      </c>
      <c r="X55" s="68" t="str">
        <f aca="false">MID(J49,7,1)</f>
        <v>0</v>
      </c>
      <c r="Y55" s="69" t="str">
        <f aca="false">X55</f>
        <v>0</v>
      </c>
      <c r="Z55" s="53" t="s">
        <v>84</v>
      </c>
      <c r="AA55" s="70" t="s">
        <v>73</v>
      </c>
      <c r="AB55" s="89"/>
      <c r="AC55" s="89"/>
      <c r="AD55" s="89"/>
      <c r="AE55" s="89"/>
      <c r="AF55" s="89"/>
      <c r="AG55" s="89"/>
      <c r="AH55" s="89"/>
      <c r="AI55" s="89"/>
      <c r="AJ55" s="66"/>
      <c r="AK55" s="66"/>
      <c r="AQ55" s="108" t="s">
        <v>219</v>
      </c>
      <c r="AR55" s="112" t="s">
        <v>220</v>
      </c>
    </row>
    <row r="56" customFormat="false" ht="15.75" hidden="false" customHeight="false" outlineLevel="0" collapsed="false">
      <c r="A56" s="113" t="str">
        <f aca="false">RIGHT(D262,1)&amp;E262&amp;F262&amp;G262&amp;H262&amp;I262&amp;J262&amp;K262&amp;L262&amp;M262</f>
        <v>720042100000000004C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P56" s="86" t="str">
        <f aca="false">MID(H49,8,1)</f>
        <v>0</v>
      </c>
      <c r="Q56" s="93" t="str">
        <f aca="false">P56</f>
        <v>0</v>
      </c>
      <c r="R56" s="83" t="s">
        <v>86</v>
      </c>
      <c r="S56" s="34" t="s">
        <v>73</v>
      </c>
      <c r="T56" s="86" t="str">
        <f aca="false">MID(I49,8,1)</f>
        <v>0</v>
      </c>
      <c r="U56" s="93" t="str">
        <f aca="false">T56</f>
        <v>0</v>
      </c>
      <c r="V56" s="83" t="s">
        <v>86</v>
      </c>
      <c r="W56" s="34" t="s">
        <v>73</v>
      </c>
      <c r="X56" s="86" t="str">
        <f aca="false">MID(J49,8,1)</f>
        <v>0</v>
      </c>
      <c r="Y56" s="93" t="str">
        <f aca="false">X56</f>
        <v>0</v>
      </c>
      <c r="Z56" s="83" t="s">
        <v>86</v>
      </c>
      <c r="AA56" s="34" t="s">
        <v>73</v>
      </c>
      <c r="AB56" s="89"/>
      <c r="AC56" s="89"/>
      <c r="AD56" s="89"/>
      <c r="AE56" s="89"/>
      <c r="AF56" s="89"/>
      <c r="AG56" s="89"/>
      <c r="AH56" s="89"/>
      <c r="AI56" s="89"/>
      <c r="AJ56" s="66"/>
      <c r="AK56" s="66"/>
      <c r="AQ56" s="108" t="s">
        <v>221</v>
      </c>
      <c r="AR56" s="112" t="s">
        <v>222</v>
      </c>
    </row>
    <row r="57" customFormat="false" ht="15.75" hidden="false" customHeight="false" outlineLevel="0" collapsed="false">
      <c r="A57" s="113" t="str">
        <f aca="false">RIGHT(D273,1)&amp;E273&amp;F273&amp;G273&amp;H273&amp;I273&amp;J273&amp;K273&amp;L273&amp;M273</f>
        <v>720042200000000004D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 t="s">
        <v>47</v>
      </c>
      <c r="N57" s="42"/>
      <c r="P57" s="43" t="s">
        <v>223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Q57" s="108" t="s">
        <v>224</v>
      </c>
      <c r="AR57" s="112" t="s">
        <v>225</v>
      </c>
    </row>
    <row r="58" customFormat="false" ht="15.75" hidden="false" customHeight="false" outlineLevel="0" collapsed="false">
      <c r="A58" s="113" t="str">
        <f aca="false">RIGHT(D284,1)&amp;E284&amp;F284&amp;G284&amp;H284&amp;I284&amp;J284&amp;K284&amp;L284&amp;M284</f>
        <v>720042300000000004E</v>
      </c>
      <c r="C58" s="53"/>
      <c r="D58" s="44" t="s">
        <v>226</v>
      </c>
      <c r="E58" s="44"/>
      <c r="F58" s="44"/>
      <c r="G58" s="44"/>
      <c r="H58" s="45" t="s">
        <v>50</v>
      </c>
      <c r="I58" s="45" t="s">
        <v>51</v>
      </c>
      <c r="J58" s="45" t="s">
        <v>52</v>
      </c>
      <c r="K58" s="45" t="s">
        <v>53</v>
      </c>
      <c r="L58" s="45" t="s">
        <v>54</v>
      </c>
      <c r="M58" s="45" t="s">
        <v>55</v>
      </c>
      <c r="N58" s="46"/>
      <c r="P58" s="47" t="s">
        <v>227</v>
      </c>
      <c r="Q58" s="47"/>
      <c r="R58" s="47"/>
      <c r="S58" s="47"/>
      <c r="T58" s="48" t="s">
        <v>228</v>
      </c>
      <c r="U58" s="48"/>
      <c r="V58" s="48"/>
      <c r="W58" s="48"/>
      <c r="X58" s="49" t="s">
        <v>229</v>
      </c>
      <c r="Y58" s="49"/>
      <c r="Z58" s="49"/>
      <c r="AA58" s="49"/>
      <c r="AB58" s="50" t="s">
        <v>230</v>
      </c>
      <c r="AC58" s="50"/>
      <c r="AD58" s="50"/>
      <c r="AE58" s="50"/>
      <c r="AF58" s="92" t="s">
        <v>231</v>
      </c>
      <c r="AG58" s="92"/>
      <c r="AH58" s="92"/>
      <c r="AI58" s="92"/>
      <c r="AJ58" s="52" t="s">
        <v>61</v>
      </c>
      <c r="AK58" s="52"/>
      <c r="AQ58" s="108" t="s">
        <v>232</v>
      </c>
      <c r="AR58" s="112" t="s">
        <v>233</v>
      </c>
    </row>
    <row r="59" customFormat="false" ht="15.75" hidden="false" customHeight="false" outlineLevel="0" collapsed="false">
      <c r="A59" s="113" t="str">
        <f aca="false">RIGHT(D295,1)&amp;E295&amp;F295&amp;G295&amp;H295&amp;I295&amp;J295&amp;K295&amp;L295&amp;M295</f>
        <v>720042400000000004F</v>
      </c>
      <c r="C59" s="53" t="s">
        <v>62</v>
      </c>
      <c r="D59" s="54" t="s">
        <v>63</v>
      </c>
      <c r="E59" s="55" t="s">
        <v>131</v>
      </c>
      <c r="F59" s="74" t="str">
        <f aca="false">MID(A7,4,2)</f>
        <v>04</v>
      </c>
      <c r="G59" s="56" t="s">
        <v>97</v>
      </c>
      <c r="H59" s="78" t="str">
        <f aca="false">MID(A7,8,2)</f>
        <v>00</v>
      </c>
      <c r="I59" s="115" t="str">
        <f aca="false">MID(A7,10,2)</f>
        <v>00</v>
      </c>
      <c r="J59" s="115" t="str">
        <f aca="false">MID(A7,12,2)</f>
        <v>00</v>
      </c>
      <c r="K59" s="116" t="str">
        <f aca="false">MID(A7,14,2)</f>
        <v>00</v>
      </c>
      <c r="L59" s="116" t="str">
        <f aca="false">MID(A7,16,2)</f>
        <v>00</v>
      </c>
      <c r="M59" s="117" t="str">
        <f aca="false">MID(A7,18,2)</f>
        <v>00</v>
      </c>
      <c r="N59" s="46" t="s">
        <v>67</v>
      </c>
      <c r="P59" s="132" t="str">
        <f aca="false">AP35</f>
        <v/>
      </c>
      <c r="Q59" s="132"/>
      <c r="R59" s="132"/>
      <c r="S59" s="132"/>
      <c r="T59" s="132" t="str">
        <f aca="false">AP36</f>
        <v/>
      </c>
      <c r="U59" s="132"/>
      <c r="V59" s="132"/>
      <c r="W59" s="132"/>
      <c r="X59" s="132" t="str">
        <f aca="false">AP37</f>
        <v/>
      </c>
      <c r="Y59" s="132"/>
      <c r="Z59" s="132"/>
      <c r="AA59" s="132"/>
      <c r="AB59" s="132" t="str">
        <f aca="false">AP38</f>
        <v/>
      </c>
      <c r="AC59" s="132"/>
      <c r="AD59" s="132"/>
      <c r="AE59" s="132"/>
      <c r="AF59" s="132" t="str">
        <f aca="false">AP39</f>
        <v/>
      </c>
      <c r="AG59" s="132"/>
      <c r="AH59" s="132"/>
      <c r="AI59" s="132"/>
      <c r="AJ59" s="66" t="s">
        <v>70</v>
      </c>
      <c r="AK59" s="66"/>
      <c r="AQ59" s="108" t="s">
        <v>234</v>
      </c>
      <c r="AR59" s="112" t="s">
        <v>235</v>
      </c>
    </row>
    <row r="60" customFormat="false" ht="15" hidden="false" customHeight="false" outlineLevel="0" collapsed="false">
      <c r="A60" s="113" t="str">
        <f aca="false">RIGHT(D306,1)&amp;E306&amp;F306&amp;G306&amp;H306&amp;I306&amp;J306&amp;K306&amp;L306&amp;M306</f>
        <v>7200425000000000050</v>
      </c>
      <c r="C60" s="53" t="s">
        <v>71</v>
      </c>
      <c r="D60" s="45" t="str">
        <f aca="false">HEX2BIN(D59,8)</f>
        <v>00000111</v>
      </c>
      <c r="E60" s="45" t="str">
        <f aca="false">HEX2BIN(E59,8)</f>
        <v>00100000</v>
      </c>
      <c r="F60" s="45" t="str">
        <f aca="false">HEX2BIN(F59,8)</f>
        <v>00000100</v>
      </c>
      <c r="G60" s="45" t="str">
        <f aca="false">HEX2BIN(G59,8)</f>
        <v>00000011</v>
      </c>
      <c r="H60" s="45" t="str">
        <f aca="false">HEX2BIN(H59,8)</f>
        <v>00000000</v>
      </c>
      <c r="I60" s="45" t="str">
        <f aca="false">HEX2BIN(I59,8)</f>
        <v>00000000</v>
      </c>
      <c r="J60" s="45" t="str">
        <f aca="false">HEX2BIN(J59,8)</f>
        <v>00000000</v>
      </c>
      <c r="K60" s="45" t="str">
        <f aca="false">HEX2BIN(K59,8)</f>
        <v>00000000</v>
      </c>
      <c r="L60" s="45" t="str">
        <f aca="false">HEX2BIN(L59,8)</f>
        <v>00000000</v>
      </c>
      <c r="M60" s="65"/>
      <c r="N60" s="46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66"/>
      <c r="AK60" s="66"/>
      <c r="AQ60" s="108" t="s">
        <v>236</v>
      </c>
      <c r="AR60" s="112" t="s">
        <v>237</v>
      </c>
    </row>
    <row r="61" customFormat="false" ht="15" hidden="false" customHeight="false" outlineLevel="0" collapsed="false">
      <c r="A61" s="113" t="str">
        <f aca="false">RIGHT(D317,1)&amp;E317&amp;F317&amp;G317&amp;H317&amp;I317&amp;J317&amp;K317&amp;L317&amp;M317</f>
        <v>7200426000000000051</v>
      </c>
      <c r="C61" s="53" t="s">
        <v>75</v>
      </c>
      <c r="D61" s="45" t="n">
        <f aca="false">HEX2DEC(D59)</f>
        <v>7</v>
      </c>
      <c r="E61" s="45" t="n">
        <f aca="false">HEX2DEC(E59)</f>
        <v>32</v>
      </c>
      <c r="F61" s="45" t="n">
        <f aca="false">HEX2DEC(F59)</f>
        <v>4</v>
      </c>
      <c r="G61" s="45" t="n">
        <f aca="false">HEX2DEC(G59)</f>
        <v>3</v>
      </c>
      <c r="H61" s="45" t="n">
        <f aca="false">HEX2DEC(H59)</f>
        <v>0</v>
      </c>
      <c r="I61" s="45" t="n">
        <f aca="false">HEX2DEC(I59)</f>
        <v>0</v>
      </c>
      <c r="J61" s="45" t="n">
        <f aca="false">HEX2DEC(J59)</f>
        <v>0</v>
      </c>
      <c r="K61" s="45" t="n">
        <f aca="false">HEX2DEC(K59)</f>
        <v>0</v>
      </c>
      <c r="L61" s="45" t="n">
        <f aca="false">HEX2DEC(L59)</f>
        <v>0</v>
      </c>
      <c r="M61" s="45" t="n">
        <f aca="false">SUM(D61:L61)</f>
        <v>46</v>
      </c>
      <c r="N61" s="46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66"/>
      <c r="AK61" s="66"/>
      <c r="AQ61" s="108" t="s">
        <v>238</v>
      </c>
      <c r="AR61" s="112" t="s">
        <v>239</v>
      </c>
    </row>
    <row r="62" customFormat="false" ht="15" hidden="false" customHeight="false" outlineLevel="0" collapsed="false">
      <c r="A62" s="113" t="str">
        <f aca="false">RIGHT(D328,1)&amp;E328&amp;F328&amp;G328&amp;H328&amp;I328&amp;J328&amp;K328&amp;L328&amp;M328</f>
        <v>7200427000000000052</v>
      </c>
      <c r="C62" s="53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46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66"/>
      <c r="AK62" s="66"/>
      <c r="AQ62" s="108" t="s">
        <v>240</v>
      </c>
      <c r="AR62" s="112" t="s">
        <v>241</v>
      </c>
    </row>
    <row r="63" customFormat="false" ht="15.75" hidden="false" customHeight="false" outlineLevel="0" collapsed="false">
      <c r="A63" s="113" t="str">
        <f aca="false">RIGHT(D339,1)&amp;E339&amp;F339&amp;G339&amp;H339&amp;I339</f>
        <v>72004280053</v>
      </c>
      <c r="C63" s="53"/>
      <c r="D63" s="65"/>
      <c r="E63" s="65"/>
      <c r="F63" s="65"/>
      <c r="G63" s="65"/>
      <c r="H63" s="37" t="str">
        <f aca="false">AP35</f>
        <v/>
      </c>
      <c r="I63" s="37" t="str">
        <f aca="false">AP36</f>
        <v/>
      </c>
      <c r="J63" s="37" t="str">
        <f aca="false">AP37</f>
        <v/>
      </c>
      <c r="K63" s="37" t="str">
        <f aca="false">AP38</f>
        <v/>
      </c>
      <c r="L63" s="37" t="str">
        <f aca="false">AP39</f>
        <v/>
      </c>
      <c r="M63" s="65"/>
      <c r="N63" s="46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66"/>
      <c r="AK63" s="66"/>
      <c r="AQ63" s="108" t="s">
        <v>242</v>
      </c>
      <c r="AR63" s="112" t="s">
        <v>243</v>
      </c>
    </row>
    <row r="64" customFormat="false" ht="15.75" hidden="false" customHeight="false" outlineLevel="0" collapsed="false">
      <c r="C64" s="53" t="s">
        <v>62</v>
      </c>
      <c r="D64" s="73" t="str">
        <f aca="false">D59</f>
        <v>07</v>
      </c>
      <c r="E64" s="74" t="str">
        <f aca="false">E59</f>
        <v>20</v>
      </c>
      <c r="F64" s="74" t="str">
        <f aca="false">F59</f>
        <v>04</v>
      </c>
      <c r="G64" s="75" t="str">
        <f aca="false">G59</f>
        <v>03</v>
      </c>
      <c r="H64" s="133" t="str">
        <f aca="false">H59</f>
        <v>00</v>
      </c>
      <c r="I64" s="134" t="str">
        <f aca="false">I59</f>
        <v>00</v>
      </c>
      <c r="J64" s="135" t="str">
        <f aca="false">J59</f>
        <v>00</v>
      </c>
      <c r="K64" s="134" t="str">
        <f aca="false">K59</f>
        <v>00</v>
      </c>
      <c r="L64" s="136" t="str">
        <f aca="false">L59</f>
        <v>00</v>
      </c>
      <c r="M64" s="81" t="str">
        <f aca="false">IF(LEN(M65)&gt;2,MID(M65,2,2),M65)</f>
        <v>2E</v>
      </c>
      <c r="N64" s="46" t="s">
        <v>68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66"/>
      <c r="AK64" s="66"/>
      <c r="AQ64" s="108" t="s">
        <v>244</v>
      </c>
      <c r="AR64" s="112" t="s">
        <v>245</v>
      </c>
    </row>
    <row r="65" customFormat="false" ht="15" hidden="false" customHeight="false" outlineLevel="0" collapsed="false">
      <c r="C65" s="53" t="s">
        <v>71</v>
      </c>
      <c r="D65" s="45" t="str">
        <f aca="false">HEX2BIN(D64,8)</f>
        <v>00000111</v>
      </c>
      <c r="E65" s="45" t="str">
        <f aca="false">HEX2BIN(E64,8)</f>
        <v>00100000</v>
      </c>
      <c r="F65" s="45" t="str">
        <f aca="false">HEX2BIN(F64,8)</f>
        <v>00000100</v>
      </c>
      <c r="G65" s="45" t="str">
        <f aca="false">HEX2BIN(G64,8)</f>
        <v>00000011</v>
      </c>
      <c r="H65" s="82"/>
      <c r="I65" s="45"/>
      <c r="J65" s="82"/>
      <c r="K65" s="82"/>
      <c r="L65" s="45"/>
      <c r="M65" s="45" t="str">
        <f aca="false">DEC2HEX(M66)</f>
        <v>2E</v>
      </c>
      <c r="N65" s="46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66"/>
      <c r="AK65" s="66"/>
      <c r="AQ65" s="108" t="s">
        <v>246</v>
      </c>
      <c r="AR65" s="112" t="s">
        <v>247</v>
      </c>
    </row>
    <row r="66" customFormat="false" ht="15" hidden="false" customHeight="false" outlineLevel="0" collapsed="false">
      <c r="C66" s="53" t="s">
        <v>75</v>
      </c>
      <c r="D66" s="45" t="n">
        <f aca="false">HEX2DEC(D64)</f>
        <v>7</v>
      </c>
      <c r="E66" s="45" t="n">
        <f aca="false">HEX2DEC(E64)</f>
        <v>32</v>
      </c>
      <c r="F66" s="45" t="n">
        <f aca="false">HEX2DEC(F64)</f>
        <v>4</v>
      </c>
      <c r="G66" s="45" t="n">
        <f aca="false">HEX2DEC(G64)</f>
        <v>3</v>
      </c>
      <c r="H66" s="45" t="n">
        <f aca="false">HEX2DEC(H64)</f>
        <v>0</v>
      </c>
      <c r="I66" s="45" t="n">
        <f aca="false">HEX2DEC(I64)</f>
        <v>0</v>
      </c>
      <c r="J66" s="45" t="n">
        <f aca="false">HEX2DEC(J64)</f>
        <v>0</v>
      </c>
      <c r="K66" s="45" t="n">
        <f aca="false">HEX2DEC(K64)</f>
        <v>0</v>
      </c>
      <c r="L66" s="45" t="n">
        <f aca="false">HEX2DEC(L64)</f>
        <v>0</v>
      </c>
      <c r="M66" s="45" t="n">
        <f aca="false">SUM(D66:L66)</f>
        <v>46</v>
      </c>
      <c r="N66" s="46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66"/>
      <c r="AK66" s="66"/>
      <c r="AQ66" s="108" t="s">
        <v>248</v>
      </c>
      <c r="AR66" s="112" t="s">
        <v>249</v>
      </c>
    </row>
    <row r="67" customFormat="false" ht="15.75" hidden="false" customHeight="false" outlineLevel="0" collapsed="false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5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66"/>
      <c r="AK67" s="66"/>
      <c r="AQ67" s="108" t="s">
        <v>250</v>
      </c>
      <c r="AR67" s="112" t="s">
        <v>251</v>
      </c>
    </row>
    <row r="68" customFormat="false" ht="15.75" hidden="false" customHeight="false" outlineLevel="0" collapsed="false"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 t="s">
        <v>47</v>
      </c>
      <c r="N68" s="42"/>
      <c r="P68" s="43" t="s">
        <v>252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Q68" s="108" t="s">
        <v>253</v>
      </c>
      <c r="AR68" s="112" t="s">
        <v>254</v>
      </c>
    </row>
    <row r="69" customFormat="false" ht="15.75" hidden="false" customHeight="false" outlineLevel="0" collapsed="false">
      <c r="C69" s="53"/>
      <c r="D69" s="44" t="s">
        <v>255</v>
      </c>
      <c r="E69" s="44"/>
      <c r="F69" s="44"/>
      <c r="G69" s="44"/>
      <c r="H69" s="45" t="s">
        <v>50</v>
      </c>
      <c r="I69" s="45" t="s">
        <v>51</v>
      </c>
      <c r="J69" s="45" t="s">
        <v>52</v>
      </c>
      <c r="K69" s="45" t="s">
        <v>53</v>
      </c>
      <c r="L69" s="45" t="s">
        <v>54</v>
      </c>
      <c r="M69" s="45" t="s">
        <v>55</v>
      </c>
      <c r="N69" s="46"/>
      <c r="P69" s="47" t="s">
        <v>256</v>
      </c>
      <c r="Q69" s="47"/>
      <c r="R69" s="47"/>
      <c r="S69" s="47"/>
      <c r="T69" s="137" t="s">
        <v>257</v>
      </c>
      <c r="U69" s="137"/>
      <c r="V69" s="137"/>
      <c r="W69" s="137"/>
      <c r="X69" s="138" t="s">
        <v>258</v>
      </c>
      <c r="Y69" s="138"/>
      <c r="Z69" s="138"/>
      <c r="AA69" s="138"/>
      <c r="AB69" s="50" t="s">
        <v>259</v>
      </c>
      <c r="AC69" s="50"/>
      <c r="AD69" s="50"/>
      <c r="AE69" s="50"/>
      <c r="AF69" s="92" t="s">
        <v>260</v>
      </c>
      <c r="AG69" s="92"/>
      <c r="AH69" s="92"/>
      <c r="AI69" s="92"/>
      <c r="AJ69" s="52" t="s">
        <v>61</v>
      </c>
      <c r="AK69" s="52"/>
      <c r="AQ69" s="108" t="s">
        <v>261</v>
      </c>
      <c r="AR69" s="112" t="s">
        <v>262</v>
      </c>
    </row>
    <row r="70" customFormat="false" ht="15.75" hidden="false" customHeight="false" outlineLevel="0" collapsed="false">
      <c r="C70" s="53" t="s">
        <v>62</v>
      </c>
      <c r="D70" s="54" t="s">
        <v>63</v>
      </c>
      <c r="E70" s="55" t="s">
        <v>131</v>
      </c>
      <c r="F70" s="74" t="str">
        <f aca="false">MID(A8,4,2)</f>
        <v>04</v>
      </c>
      <c r="G70" s="56" t="s">
        <v>263</v>
      </c>
      <c r="H70" s="78" t="str">
        <f aca="false">MID(A8,8,2)</f>
        <v>00</v>
      </c>
      <c r="I70" s="115" t="str">
        <f aca="false">MID(A8,10,2)</f>
        <v>00</v>
      </c>
      <c r="J70" s="115" t="str">
        <f aca="false">MID(A8,12,2)</f>
        <v>00</v>
      </c>
      <c r="K70" s="116" t="str">
        <f aca="false">MID(A8,14,2)</f>
        <v>00</v>
      </c>
      <c r="L70" s="116" t="str">
        <f aca="false">MID(A8,16,2)</f>
        <v>00</v>
      </c>
      <c r="M70" s="117" t="str">
        <f aca="false">MID(A8,18,2)</f>
        <v>00</v>
      </c>
      <c r="N70" s="46" t="s">
        <v>67</v>
      </c>
      <c r="P70" s="132" t="str">
        <f aca="false">AP40</f>
        <v/>
      </c>
      <c r="Q70" s="132"/>
      <c r="R70" s="132"/>
      <c r="S70" s="132"/>
      <c r="T70" s="89"/>
      <c r="U70" s="89"/>
      <c r="V70" s="89"/>
      <c r="W70" s="89"/>
      <c r="X70" s="89"/>
      <c r="Y70" s="89"/>
      <c r="Z70" s="89"/>
      <c r="AA70" s="89"/>
      <c r="AB70" s="132" t="str">
        <f aca="false">AP41</f>
        <v/>
      </c>
      <c r="AC70" s="132"/>
      <c r="AD70" s="132"/>
      <c r="AE70" s="132"/>
      <c r="AF70" s="132" t="str">
        <f aca="false">AP42</f>
        <v/>
      </c>
      <c r="AG70" s="132"/>
      <c r="AH70" s="132"/>
      <c r="AI70" s="132"/>
      <c r="AJ70" s="66" t="s">
        <v>70</v>
      </c>
      <c r="AK70" s="66"/>
      <c r="AQ70" s="108" t="s">
        <v>264</v>
      </c>
      <c r="AR70" s="112" t="s">
        <v>265</v>
      </c>
    </row>
    <row r="71" customFormat="false" ht="15" hidden="false" customHeight="false" outlineLevel="0" collapsed="false">
      <c r="C71" s="53" t="s">
        <v>71</v>
      </c>
      <c r="D71" s="45" t="str">
        <f aca="false">HEX2BIN(D70,8)</f>
        <v>00000111</v>
      </c>
      <c r="E71" s="45" t="str">
        <f aca="false">HEX2BIN(E70,8)</f>
        <v>00100000</v>
      </c>
      <c r="F71" s="45" t="str">
        <f aca="false">HEX2BIN(F70,8)</f>
        <v>00000100</v>
      </c>
      <c r="G71" s="45" t="str">
        <f aca="false">HEX2BIN(G70,8)</f>
        <v>00000100</v>
      </c>
      <c r="H71" s="45" t="str">
        <f aca="false">HEX2BIN(H70,8)</f>
        <v>00000000</v>
      </c>
      <c r="I71" s="45" t="str">
        <f aca="false">HEX2BIN(I70,8)</f>
        <v>00000000</v>
      </c>
      <c r="J71" s="45" t="str">
        <f aca="false">HEX2BIN(J70,8)</f>
        <v>00000000</v>
      </c>
      <c r="K71" s="45" t="str">
        <f aca="false">HEX2BIN(K70,8)</f>
        <v>00000000</v>
      </c>
      <c r="L71" s="45" t="str">
        <f aca="false">HEX2BIN(L70,8)</f>
        <v>00000000</v>
      </c>
      <c r="M71" s="65"/>
      <c r="N71" s="46"/>
      <c r="P71" s="132"/>
      <c r="Q71" s="132"/>
      <c r="R71" s="132"/>
      <c r="S71" s="132"/>
      <c r="T71" s="89"/>
      <c r="U71" s="89"/>
      <c r="V71" s="89"/>
      <c r="W71" s="89"/>
      <c r="X71" s="89"/>
      <c r="Y71" s="89"/>
      <c r="Z71" s="89"/>
      <c r="AA71" s="89"/>
      <c r="AB71" s="132"/>
      <c r="AC71" s="132"/>
      <c r="AD71" s="132"/>
      <c r="AE71" s="132"/>
      <c r="AF71" s="132"/>
      <c r="AG71" s="132"/>
      <c r="AH71" s="132"/>
      <c r="AI71" s="132"/>
      <c r="AJ71" s="66"/>
      <c r="AK71" s="66"/>
    </row>
    <row r="72" customFormat="false" ht="15" hidden="false" customHeight="false" outlineLevel="0" collapsed="false">
      <c r="C72" s="53" t="s">
        <v>75</v>
      </c>
      <c r="D72" s="45" t="n">
        <f aca="false">HEX2DEC(D70)</f>
        <v>7</v>
      </c>
      <c r="E72" s="45" t="n">
        <f aca="false">HEX2DEC(E70)</f>
        <v>32</v>
      </c>
      <c r="F72" s="45" t="n">
        <f aca="false">HEX2DEC(F70)</f>
        <v>4</v>
      </c>
      <c r="G72" s="45" t="n">
        <f aca="false">HEX2DEC(G70)</f>
        <v>4</v>
      </c>
      <c r="H72" s="45" t="n">
        <f aca="false">HEX2DEC(H70)</f>
        <v>0</v>
      </c>
      <c r="I72" s="45" t="n">
        <f aca="false">HEX2DEC(I70)</f>
        <v>0</v>
      </c>
      <c r="J72" s="45" t="n">
        <f aca="false">HEX2DEC(J70)</f>
        <v>0</v>
      </c>
      <c r="K72" s="45" t="n">
        <f aca="false">HEX2DEC(K70)</f>
        <v>0</v>
      </c>
      <c r="L72" s="45" t="n">
        <f aca="false">HEX2DEC(L70)</f>
        <v>0</v>
      </c>
      <c r="M72" s="45" t="n">
        <f aca="false">SUM(D72:L72)</f>
        <v>47</v>
      </c>
      <c r="N72" s="46"/>
      <c r="P72" s="132"/>
      <c r="Q72" s="132"/>
      <c r="R72" s="132"/>
      <c r="S72" s="132"/>
      <c r="T72" s="89"/>
      <c r="U72" s="89"/>
      <c r="V72" s="89"/>
      <c r="W72" s="89"/>
      <c r="X72" s="89"/>
      <c r="Y72" s="89"/>
      <c r="Z72" s="89"/>
      <c r="AA72" s="89"/>
      <c r="AB72" s="132"/>
      <c r="AC72" s="132"/>
      <c r="AD72" s="132"/>
      <c r="AE72" s="132"/>
      <c r="AF72" s="132"/>
      <c r="AG72" s="132"/>
      <c r="AH72" s="132"/>
      <c r="AI72" s="132"/>
      <c r="AJ72" s="66"/>
      <c r="AK72" s="66"/>
    </row>
    <row r="73" customFormat="false" ht="15" hidden="false" customHeight="false" outlineLevel="0" collapsed="false">
      <c r="C73" s="5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46"/>
      <c r="P73" s="132"/>
      <c r="Q73" s="132"/>
      <c r="R73" s="132"/>
      <c r="S73" s="132"/>
      <c r="T73" s="89"/>
      <c r="U73" s="89"/>
      <c r="V73" s="89"/>
      <c r="W73" s="89"/>
      <c r="X73" s="89"/>
      <c r="Y73" s="89"/>
      <c r="Z73" s="89"/>
      <c r="AA73" s="89"/>
      <c r="AB73" s="132"/>
      <c r="AC73" s="132"/>
      <c r="AD73" s="132"/>
      <c r="AE73" s="132"/>
      <c r="AF73" s="132"/>
      <c r="AG73" s="132"/>
      <c r="AH73" s="132"/>
      <c r="AI73" s="132"/>
      <c r="AJ73" s="66"/>
      <c r="AK73" s="66"/>
    </row>
    <row r="74" customFormat="false" ht="15.75" hidden="false" customHeight="false" outlineLevel="0" collapsed="false">
      <c r="C74" s="53"/>
      <c r="D74" s="65"/>
      <c r="E74" s="65"/>
      <c r="F74" s="65"/>
      <c r="G74" s="65"/>
      <c r="H74" s="37" t="str">
        <f aca="false">AP40</f>
        <v/>
      </c>
      <c r="I74" s="37"/>
      <c r="J74" s="37"/>
      <c r="K74" s="37" t="str">
        <f aca="false">AP41</f>
        <v/>
      </c>
      <c r="L74" s="37" t="str">
        <f aca="false">AP42</f>
        <v/>
      </c>
      <c r="M74" s="65"/>
      <c r="N74" s="46"/>
      <c r="P74" s="132"/>
      <c r="Q74" s="132"/>
      <c r="R74" s="132"/>
      <c r="S74" s="132"/>
      <c r="T74" s="89"/>
      <c r="U74" s="89"/>
      <c r="V74" s="89"/>
      <c r="W74" s="89"/>
      <c r="X74" s="89"/>
      <c r="Y74" s="89"/>
      <c r="Z74" s="89"/>
      <c r="AA74" s="89"/>
      <c r="AB74" s="132"/>
      <c r="AC74" s="132"/>
      <c r="AD74" s="132"/>
      <c r="AE74" s="132"/>
      <c r="AF74" s="132"/>
      <c r="AG74" s="132"/>
      <c r="AH74" s="132"/>
      <c r="AI74" s="132"/>
      <c r="AJ74" s="66"/>
      <c r="AK74" s="66"/>
    </row>
    <row r="75" customFormat="false" ht="15.75" hidden="false" customHeight="false" outlineLevel="0" collapsed="false">
      <c r="C75" s="53" t="s">
        <v>62</v>
      </c>
      <c r="D75" s="73" t="str">
        <f aca="false">D70</f>
        <v>07</v>
      </c>
      <c r="E75" s="74" t="str">
        <f aca="false">E70</f>
        <v>20</v>
      </c>
      <c r="F75" s="74" t="str">
        <f aca="false">F70</f>
        <v>04</v>
      </c>
      <c r="G75" s="75" t="str">
        <f aca="false">G70</f>
        <v>04</v>
      </c>
      <c r="H75" s="133" t="str">
        <f aca="false">H70</f>
        <v>00</v>
      </c>
      <c r="I75" s="130" t="str">
        <f aca="false">I70</f>
        <v>00</v>
      </c>
      <c r="J75" s="139" t="str">
        <f aca="false">J70</f>
        <v>00</v>
      </c>
      <c r="K75" s="134" t="str">
        <f aca="false">K70</f>
        <v>00</v>
      </c>
      <c r="L75" s="136" t="str">
        <f aca="false">L70</f>
        <v>00</v>
      </c>
      <c r="M75" s="81" t="str">
        <f aca="false">IF(LEN(M76)&gt;2,MID(M76,2,2),M76)</f>
        <v>2F</v>
      </c>
      <c r="N75" s="46" t="s">
        <v>68</v>
      </c>
      <c r="P75" s="132"/>
      <c r="Q75" s="132"/>
      <c r="R75" s="132"/>
      <c r="S75" s="132"/>
      <c r="T75" s="89"/>
      <c r="U75" s="89"/>
      <c r="V75" s="89"/>
      <c r="W75" s="89"/>
      <c r="X75" s="89"/>
      <c r="Y75" s="89"/>
      <c r="Z75" s="89"/>
      <c r="AA75" s="89"/>
      <c r="AB75" s="132"/>
      <c r="AC75" s="132"/>
      <c r="AD75" s="132"/>
      <c r="AE75" s="132"/>
      <c r="AF75" s="132"/>
      <c r="AG75" s="132"/>
      <c r="AH75" s="132"/>
      <c r="AI75" s="132"/>
      <c r="AJ75" s="66"/>
      <c r="AK75" s="66"/>
    </row>
    <row r="76" customFormat="false" ht="15" hidden="false" customHeight="false" outlineLevel="0" collapsed="false">
      <c r="C76" s="53" t="s">
        <v>71</v>
      </c>
      <c r="D76" s="45" t="str">
        <f aca="false">HEX2BIN(D75,8)</f>
        <v>00000111</v>
      </c>
      <c r="E76" s="45" t="str">
        <f aca="false">HEX2BIN(E75,8)</f>
        <v>00100000</v>
      </c>
      <c r="F76" s="45" t="str">
        <f aca="false">HEX2BIN(F75,8)</f>
        <v>00000100</v>
      </c>
      <c r="G76" s="45" t="str">
        <f aca="false">HEX2BIN(G75,8)</f>
        <v>00000100</v>
      </c>
      <c r="H76" s="82"/>
      <c r="I76" s="45"/>
      <c r="J76" s="82"/>
      <c r="K76" s="82"/>
      <c r="L76" s="45"/>
      <c r="M76" s="45" t="str">
        <f aca="false">DEC2HEX(M77)</f>
        <v>2F</v>
      </c>
      <c r="N76" s="46"/>
      <c r="P76" s="132"/>
      <c r="Q76" s="132"/>
      <c r="R76" s="132"/>
      <c r="S76" s="132"/>
      <c r="T76" s="89"/>
      <c r="U76" s="89"/>
      <c r="V76" s="89"/>
      <c r="W76" s="89"/>
      <c r="X76" s="89"/>
      <c r="Y76" s="89"/>
      <c r="Z76" s="89"/>
      <c r="AA76" s="89"/>
      <c r="AB76" s="132"/>
      <c r="AC76" s="132"/>
      <c r="AD76" s="132"/>
      <c r="AE76" s="132"/>
      <c r="AF76" s="132"/>
      <c r="AG76" s="132"/>
      <c r="AH76" s="132"/>
      <c r="AI76" s="132"/>
      <c r="AJ76" s="66"/>
      <c r="AK76" s="66"/>
    </row>
    <row r="77" customFormat="false" ht="15" hidden="false" customHeight="false" outlineLevel="0" collapsed="false">
      <c r="C77" s="53" t="s">
        <v>75</v>
      </c>
      <c r="D77" s="45" t="n">
        <f aca="false">HEX2DEC(D75)</f>
        <v>7</v>
      </c>
      <c r="E77" s="45" t="n">
        <f aca="false">HEX2DEC(E75)</f>
        <v>32</v>
      </c>
      <c r="F77" s="45" t="n">
        <f aca="false">HEX2DEC(F75)</f>
        <v>4</v>
      </c>
      <c r="G77" s="45" t="n">
        <f aca="false">HEX2DEC(G75)</f>
        <v>4</v>
      </c>
      <c r="H77" s="45" t="n">
        <f aca="false">HEX2DEC(H75)</f>
        <v>0</v>
      </c>
      <c r="I77" s="45" t="n">
        <f aca="false">HEX2DEC(I75)</f>
        <v>0</v>
      </c>
      <c r="J77" s="45" t="n">
        <f aca="false">HEX2DEC(J75)</f>
        <v>0</v>
      </c>
      <c r="K77" s="45" t="n">
        <f aca="false">HEX2DEC(K75)</f>
        <v>0</v>
      </c>
      <c r="L77" s="45" t="n">
        <f aca="false">HEX2DEC(L75)</f>
        <v>0</v>
      </c>
      <c r="M77" s="45" t="n">
        <f aca="false">SUM(D77:L77)</f>
        <v>47</v>
      </c>
      <c r="N77" s="46"/>
      <c r="P77" s="132"/>
      <c r="Q77" s="132"/>
      <c r="R77" s="132"/>
      <c r="S77" s="132"/>
      <c r="T77" s="89"/>
      <c r="U77" s="89"/>
      <c r="V77" s="89"/>
      <c r="W77" s="89"/>
      <c r="X77" s="89"/>
      <c r="Y77" s="89"/>
      <c r="Z77" s="89"/>
      <c r="AA77" s="89"/>
      <c r="AB77" s="132"/>
      <c r="AC77" s="132"/>
      <c r="AD77" s="132"/>
      <c r="AE77" s="132"/>
      <c r="AF77" s="132"/>
      <c r="AG77" s="132"/>
      <c r="AH77" s="132"/>
      <c r="AI77" s="132"/>
      <c r="AJ77" s="66"/>
      <c r="AK77" s="66"/>
    </row>
    <row r="78" customFormat="false" ht="15.75" hidden="false" customHeight="false" outlineLevel="0" collapsed="false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5"/>
      <c r="P78" s="132"/>
      <c r="Q78" s="132"/>
      <c r="R78" s="132"/>
      <c r="S78" s="132"/>
      <c r="T78" s="89"/>
      <c r="U78" s="89"/>
      <c r="V78" s="89"/>
      <c r="W78" s="89"/>
      <c r="X78" s="89"/>
      <c r="Y78" s="89"/>
      <c r="Z78" s="89"/>
      <c r="AA78" s="89"/>
      <c r="AB78" s="132"/>
      <c r="AC78" s="132"/>
      <c r="AD78" s="132"/>
      <c r="AE78" s="132"/>
      <c r="AF78" s="132"/>
      <c r="AG78" s="132"/>
      <c r="AH78" s="132"/>
      <c r="AI78" s="132"/>
      <c r="AJ78" s="66"/>
      <c r="AK78" s="66"/>
    </row>
    <row r="79" customFormat="false" ht="15.75" hidden="false" customHeight="false" outlineLevel="0" collapsed="false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 t="s">
        <v>47</v>
      </c>
      <c r="N79" s="42"/>
      <c r="P79" s="43" t="s">
        <v>266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customFormat="false" ht="15.75" hidden="false" customHeight="false" outlineLevel="0" collapsed="false">
      <c r="C80" s="53"/>
      <c r="D80" s="44" t="s">
        <v>267</v>
      </c>
      <c r="E80" s="44"/>
      <c r="F80" s="44"/>
      <c r="G80" s="44"/>
      <c r="H80" s="45" t="s">
        <v>50</v>
      </c>
      <c r="I80" s="45" t="s">
        <v>51</v>
      </c>
      <c r="J80" s="45" t="s">
        <v>52</v>
      </c>
      <c r="K80" s="45" t="s">
        <v>53</v>
      </c>
      <c r="L80" s="45" t="s">
        <v>54</v>
      </c>
      <c r="M80" s="45" t="s">
        <v>55</v>
      </c>
      <c r="N80" s="46"/>
      <c r="P80" s="47" t="s">
        <v>268</v>
      </c>
      <c r="Q80" s="47"/>
      <c r="R80" s="47"/>
      <c r="S80" s="47"/>
      <c r="T80" s="48" t="s">
        <v>269</v>
      </c>
      <c r="U80" s="48"/>
      <c r="V80" s="48"/>
      <c r="W80" s="48"/>
      <c r="X80" s="49" t="s">
        <v>270</v>
      </c>
      <c r="Y80" s="49"/>
      <c r="Z80" s="49"/>
      <c r="AA80" s="49"/>
      <c r="AB80" s="50" t="s">
        <v>271</v>
      </c>
      <c r="AC80" s="50"/>
      <c r="AD80" s="50"/>
      <c r="AE80" s="50"/>
      <c r="AF80" s="92" t="s">
        <v>272</v>
      </c>
      <c r="AG80" s="92"/>
      <c r="AH80" s="92"/>
      <c r="AI80" s="92"/>
      <c r="AJ80" s="140" t="s">
        <v>61</v>
      </c>
      <c r="AK80" s="140"/>
    </row>
    <row r="81" customFormat="false" ht="15.75" hidden="false" customHeight="false" outlineLevel="0" collapsed="false">
      <c r="C81" s="53" t="s">
        <v>62</v>
      </c>
      <c r="D81" s="54" t="s">
        <v>63</v>
      </c>
      <c r="E81" s="55" t="s">
        <v>131</v>
      </c>
      <c r="F81" s="74" t="str">
        <f aca="false">MID(A9,4,2)</f>
        <v>04</v>
      </c>
      <c r="G81" s="56" t="s">
        <v>273</v>
      </c>
      <c r="H81" s="114" t="str">
        <f aca="false">MID(A9,8,2)</f>
        <v>00</v>
      </c>
      <c r="I81" s="115" t="str">
        <f aca="false">MID(A9,10,2)</f>
        <v>00</v>
      </c>
      <c r="J81" s="78" t="str">
        <f aca="false">MID(A9,12,2)</f>
        <v>00</v>
      </c>
      <c r="K81" s="115" t="str">
        <f aca="false">MID(A9,14,2)</f>
        <v>00</v>
      </c>
      <c r="L81" s="116" t="str">
        <f aca="false">MID(A9,16,2)</f>
        <v>00</v>
      </c>
      <c r="M81" s="117" t="str">
        <f aca="false">MID(A9,18,2)</f>
        <v>00</v>
      </c>
      <c r="N81" s="46" t="s">
        <v>67</v>
      </c>
      <c r="P81" s="132" t="str">
        <f aca="false">AP43</f>
        <v/>
      </c>
      <c r="Q81" s="132"/>
      <c r="R81" s="132"/>
      <c r="S81" s="132"/>
      <c r="T81" s="132" t="str">
        <f aca="false">AP44</f>
        <v/>
      </c>
      <c r="U81" s="132"/>
      <c r="V81" s="132"/>
      <c r="W81" s="132"/>
      <c r="X81" s="132" t="str">
        <f aca="false">AP45</f>
        <v/>
      </c>
      <c r="Y81" s="132"/>
      <c r="Z81" s="132"/>
      <c r="AA81" s="132"/>
      <c r="AB81" s="132" t="str">
        <f aca="false">AP46</f>
        <v/>
      </c>
      <c r="AC81" s="132"/>
      <c r="AD81" s="132"/>
      <c r="AE81" s="132"/>
      <c r="AF81" s="89"/>
      <c r="AG81" s="89"/>
      <c r="AH81" s="89"/>
      <c r="AI81" s="89"/>
      <c r="AJ81" s="66" t="s">
        <v>70</v>
      </c>
      <c r="AK81" s="66"/>
    </row>
    <row r="82" customFormat="false" ht="15" hidden="false" customHeight="false" outlineLevel="0" collapsed="false">
      <c r="C82" s="53" t="s">
        <v>71</v>
      </c>
      <c r="D82" s="45" t="str">
        <f aca="false">HEX2BIN(D81,8)</f>
        <v>00000111</v>
      </c>
      <c r="E82" s="45" t="str">
        <f aca="false">HEX2BIN(E81,8)</f>
        <v>00100000</v>
      </c>
      <c r="F82" s="45" t="str">
        <f aca="false">HEX2BIN(F81,8)</f>
        <v>00000100</v>
      </c>
      <c r="G82" s="45" t="str">
        <f aca="false">HEX2BIN(G81,8)</f>
        <v>00000101</v>
      </c>
      <c r="H82" s="45" t="str">
        <f aca="false">HEX2BIN(H81,8)</f>
        <v>00000000</v>
      </c>
      <c r="I82" s="45" t="str">
        <f aca="false">HEX2BIN(I81,8)</f>
        <v>00000000</v>
      </c>
      <c r="J82" s="45" t="str">
        <f aca="false">HEX2BIN(J81,8)</f>
        <v>00000000</v>
      </c>
      <c r="K82" s="45" t="str">
        <f aca="false">HEX2BIN(K81,8)</f>
        <v>00000000</v>
      </c>
      <c r="L82" s="45" t="str">
        <f aca="false">HEX2BIN(L81,8)</f>
        <v>00000000</v>
      </c>
      <c r="M82" s="65"/>
      <c r="N82" s="46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89"/>
      <c r="AG82" s="89"/>
      <c r="AH82" s="89"/>
      <c r="AI82" s="89"/>
      <c r="AJ82" s="66"/>
      <c r="AK82" s="66"/>
    </row>
    <row r="83" customFormat="false" ht="15" hidden="false" customHeight="false" outlineLevel="0" collapsed="false">
      <c r="C83" s="53" t="s">
        <v>75</v>
      </c>
      <c r="D83" s="45" t="n">
        <f aca="false">HEX2DEC(D81)</f>
        <v>7</v>
      </c>
      <c r="E83" s="45" t="n">
        <f aca="false">HEX2DEC(E81)</f>
        <v>32</v>
      </c>
      <c r="F83" s="45" t="n">
        <f aca="false">HEX2DEC(F81)</f>
        <v>4</v>
      </c>
      <c r="G83" s="45" t="n">
        <f aca="false">HEX2DEC(G81)</f>
        <v>5</v>
      </c>
      <c r="H83" s="45" t="n">
        <f aca="false">HEX2DEC(H81)</f>
        <v>0</v>
      </c>
      <c r="I83" s="45" t="n">
        <f aca="false">HEX2DEC(I81)</f>
        <v>0</v>
      </c>
      <c r="J83" s="45" t="n">
        <f aca="false">HEX2DEC(J81)</f>
        <v>0</v>
      </c>
      <c r="K83" s="45" t="n">
        <f aca="false">HEX2DEC(K81)</f>
        <v>0</v>
      </c>
      <c r="L83" s="45" t="n">
        <f aca="false">HEX2DEC(L81)</f>
        <v>0</v>
      </c>
      <c r="M83" s="45" t="n">
        <f aca="false">SUM(D83:L83)</f>
        <v>48</v>
      </c>
      <c r="N83" s="46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89"/>
      <c r="AG83" s="89"/>
      <c r="AH83" s="89"/>
      <c r="AI83" s="89"/>
      <c r="AJ83" s="66"/>
      <c r="AK83" s="66"/>
    </row>
    <row r="84" customFormat="false" ht="15" hidden="false" customHeight="false" outlineLevel="0" collapsed="false">
      <c r="C84" s="53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46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89"/>
      <c r="AG84" s="89"/>
      <c r="AH84" s="89"/>
      <c r="AI84" s="89"/>
      <c r="AJ84" s="66"/>
      <c r="AK84" s="66"/>
    </row>
    <row r="85" customFormat="false" ht="15.75" hidden="false" customHeight="false" outlineLevel="0" collapsed="false">
      <c r="C85" s="53"/>
      <c r="D85" s="65"/>
      <c r="E85" s="65"/>
      <c r="F85" s="65"/>
      <c r="G85" s="65"/>
      <c r="H85" s="37" t="str">
        <f aca="false">AP43</f>
        <v/>
      </c>
      <c r="I85" s="37" t="str">
        <f aca="false">AP44</f>
        <v/>
      </c>
      <c r="J85" s="37" t="str">
        <f aca="false">AP45</f>
        <v/>
      </c>
      <c r="K85" s="37" t="str">
        <f aca="false">AP46</f>
        <v/>
      </c>
      <c r="L85" s="65"/>
      <c r="M85" s="65"/>
      <c r="N85" s="46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89"/>
      <c r="AG85" s="89"/>
      <c r="AH85" s="89"/>
      <c r="AI85" s="89"/>
      <c r="AJ85" s="66"/>
      <c r="AK85" s="66"/>
    </row>
    <row r="86" customFormat="false" ht="15.75" hidden="false" customHeight="false" outlineLevel="0" collapsed="false">
      <c r="C86" s="53" t="s">
        <v>62</v>
      </c>
      <c r="D86" s="73" t="str">
        <f aca="false">D81</f>
        <v>07</v>
      </c>
      <c r="E86" s="74" t="str">
        <f aca="false">E81</f>
        <v>20</v>
      </c>
      <c r="F86" s="74" t="str">
        <f aca="false">F81</f>
        <v>04</v>
      </c>
      <c r="G86" s="75" t="str">
        <f aca="false">G81</f>
        <v>05</v>
      </c>
      <c r="H86" s="133" t="str">
        <f aca="false">H81</f>
        <v>00</v>
      </c>
      <c r="I86" s="134" t="str">
        <f aca="false">I81</f>
        <v>00</v>
      </c>
      <c r="J86" s="135" t="str">
        <f aca="false">J81</f>
        <v>00</v>
      </c>
      <c r="K86" s="134" t="str">
        <f aca="false">K81</f>
        <v>00</v>
      </c>
      <c r="L86" s="131" t="str">
        <f aca="false">L81</f>
        <v>00</v>
      </c>
      <c r="M86" s="81" t="str">
        <f aca="false">IF(LEN(M87)&gt;2,MID(M87,2,2),M87)</f>
        <v>30</v>
      </c>
      <c r="N86" s="46" t="s">
        <v>68</v>
      </c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89"/>
      <c r="AG86" s="89"/>
      <c r="AH86" s="89"/>
      <c r="AI86" s="89"/>
      <c r="AJ86" s="66"/>
      <c r="AK86" s="66"/>
    </row>
    <row r="87" customFormat="false" ht="15" hidden="false" customHeight="false" outlineLevel="0" collapsed="false">
      <c r="C87" s="53" t="s">
        <v>71</v>
      </c>
      <c r="D87" s="45" t="str">
        <f aca="false">HEX2BIN(D86,8)</f>
        <v>00000111</v>
      </c>
      <c r="E87" s="45" t="str">
        <f aca="false">HEX2BIN(E86,8)</f>
        <v>00100000</v>
      </c>
      <c r="F87" s="45" t="str">
        <f aca="false">HEX2BIN(F86,8)</f>
        <v>00000100</v>
      </c>
      <c r="G87" s="45" t="str">
        <f aca="false">HEX2BIN(G86,8)</f>
        <v>00000101</v>
      </c>
      <c r="H87" s="82"/>
      <c r="I87" s="45"/>
      <c r="J87" s="82"/>
      <c r="K87" s="82"/>
      <c r="L87" s="45"/>
      <c r="M87" s="45" t="str">
        <f aca="false">DEC2HEX(M88)</f>
        <v>30</v>
      </c>
      <c r="N87" s="46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89"/>
      <c r="AG87" s="89"/>
      <c r="AH87" s="89"/>
      <c r="AI87" s="89"/>
      <c r="AJ87" s="66"/>
      <c r="AK87" s="66"/>
    </row>
    <row r="88" customFormat="false" ht="15" hidden="false" customHeight="false" outlineLevel="0" collapsed="false">
      <c r="C88" s="53" t="s">
        <v>75</v>
      </c>
      <c r="D88" s="45" t="n">
        <f aca="false">HEX2DEC(D86)</f>
        <v>7</v>
      </c>
      <c r="E88" s="45" t="n">
        <f aca="false">HEX2DEC(E86)</f>
        <v>32</v>
      </c>
      <c r="F88" s="45" t="n">
        <f aca="false">HEX2DEC(F86)</f>
        <v>4</v>
      </c>
      <c r="G88" s="45" t="n">
        <f aca="false">HEX2DEC(G86)</f>
        <v>5</v>
      </c>
      <c r="H88" s="45" t="n">
        <f aca="false">HEX2DEC(H86)</f>
        <v>0</v>
      </c>
      <c r="I88" s="45" t="n">
        <f aca="false">HEX2DEC(I86)</f>
        <v>0</v>
      </c>
      <c r="J88" s="45" t="n">
        <f aca="false">HEX2DEC(J86)</f>
        <v>0</v>
      </c>
      <c r="K88" s="45" t="n">
        <f aca="false">HEX2DEC(K86)</f>
        <v>0</v>
      </c>
      <c r="L88" s="45" t="n">
        <f aca="false">HEX2DEC(L86)</f>
        <v>0</v>
      </c>
      <c r="M88" s="45" t="n">
        <f aca="false">SUM(D88:L88)</f>
        <v>48</v>
      </c>
      <c r="N88" s="46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89"/>
      <c r="AG88" s="89"/>
      <c r="AH88" s="89"/>
      <c r="AI88" s="89"/>
      <c r="AJ88" s="66"/>
      <c r="AK88" s="66"/>
    </row>
    <row r="89" customFormat="false" ht="15.75" hidden="false" customHeight="false" outlineLevel="0" collapsed="false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5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89"/>
      <c r="AG89" s="89"/>
      <c r="AH89" s="89"/>
      <c r="AI89" s="89"/>
      <c r="AJ89" s="66"/>
      <c r="AK89" s="66"/>
    </row>
    <row r="90" customFormat="false" ht="15.75" hidden="false" customHeight="false" outlineLevel="0" collapsed="false"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 t="s">
        <v>47</v>
      </c>
      <c r="N90" s="42"/>
      <c r="P90" s="43" t="s">
        <v>274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customFormat="false" ht="15.75" hidden="false" customHeight="false" outlineLevel="0" collapsed="false">
      <c r="C91" s="53"/>
      <c r="D91" s="44" t="s">
        <v>275</v>
      </c>
      <c r="E91" s="44"/>
      <c r="F91" s="44"/>
      <c r="G91" s="44"/>
      <c r="H91" s="45" t="s">
        <v>50</v>
      </c>
      <c r="I91" s="45" t="s">
        <v>51</v>
      </c>
      <c r="J91" s="45" t="s">
        <v>52</v>
      </c>
      <c r="K91" s="45" t="s">
        <v>53</v>
      </c>
      <c r="L91" s="45" t="s">
        <v>54</v>
      </c>
      <c r="M91" s="45" t="s">
        <v>55</v>
      </c>
      <c r="N91" s="46"/>
      <c r="P91" s="47" t="s">
        <v>276</v>
      </c>
      <c r="Q91" s="47"/>
      <c r="R91" s="47"/>
      <c r="S91" s="47"/>
      <c r="T91" s="48" t="s">
        <v>277</v>
      </c>
      <c r="U91" s="48"/>
      <c r="V91" s="48"/>
      <c r="W91" s="48"/>
      <c r="X91" s="49" t="s">
        <v>278</v>
      </c>
      <c r="Y91" s="49"/>
      <c r="Z91" s="49"/>
      <c r="AA91" s="49"/>
      <c r="AB91" s="50" t="s">
        <v>279</v>
      </c>
      <c r="AC91" s="50"/>
      <c r="AD91" s="50"/>
      <c r="AE91" s="50"/>
      <c r="AF91" s="92" t="s">
        <v>280</v>
      </c>
      <c r="AG91" s="92"/>
      <c r="AH91" s="92"/>
      <c r="AI91" s="92"/>
      <c r="AJ91" s="140" t="s">
        <v>61</v>
      </c>
      <c r="AK91" s="140"/>
    </row>
    <row r="92" customFormat="false" ht="15.75" hidden="false" customHeight="false" outlineLevel="0" collapsed="false">
      <c r="C92" s="53" t="s">
        <v>62</v>
      </c>
      <c r="D92" s="54" t="s">
        <v>63</v>
      </c>
      <c r="E92" s="55" t="s">
        <v>131</v>
      </c>
      <c r="F92" s="74" t="str">
        <f aca="false">MID(A10,4,2)</f>
        <v>04</v>
      </c>
      <c r="G92" s="56" t="s">
        <v>281</v>
      </c>
      <c r="H92" s="78" t="str">
        <f aca="false">MID(A10,8,2)</f>
        <v>00</v>
      </c>
      <c r="I92" s="115" t="str">
        <f aca="false">MID(A10,10,2)</f>
        <v>00</v>
      </c>
      <c r="J92" s="115" t="str">
        <f aca="false">MID(A10,12,2)</f>
        <v>00</v>
      </c>
      <c r="K92" s="116" t="str">
        <f aca="false">MID(A10,14,2)</f>
        <v>00</v>
      </c>
      <c r="L92" s="116" t="str">
        <f aca="false">MID(A10,16,2)</f>
        <v>00</v>
      </c>
      <c r="M92" s="117" t="str">
        <f aca="false">MID(A10,18,2)</f>
        <v>00</v>
      </c>
      <c r="N92" s="46" t="s">
        <v>67</v>
      </c>
      <c r="P92" s="89"/>
      <c r="Q92" s="89"/>
      <c r="R92" s="89"/>
      <c r="S92" s="89"/>
      <c r="T92" s="132" t="str">
        <f aca="false">AP47</f>
        <v/>
      </c>
      <c r="U92" s="132"/>
      <c r="V92" s="132"/>
      <c r="W92" s="132"/>
      <c r="X92" s="132" t="str">
        <f aca="false">AP48</f>
        <v/>
      </c>
      <c r="Y92" s="132"/>
      <c r="Z92" s="132"/>
      <c r="AA92" s="132"/>
      <c r="AB92" s="132" t="str">
        <f aca="false">AP49</f>
        <v/>
      </c>
      <c r="AC92" s="132"/>
      <c r="AD92" s="132"/>
      <c r="AE92" s="132"/>
      <c r="AF92" s="132" t="str">
        <f aca="false">AP50</f>
        <v/>
      </c>
      <c r="AG92" s="132"/>
      <c r="AH92" s="132"/>
      <c r="AI92" s="132"/>
      <c r="AJ92" s="66" t="s">
        <v>70</v>
      </c>
      <c r="AK92" s="66"/>
    </row>
    <row r="93" customFormat="false" ht="15" hidden="false" customHeight="false" outlineLevel="0" collapsed="false">
      <c r="C93" s="53" t="s">
        <v>71</v>
      </c>
      <c r="D93" s="45" t="str">
        <f aca="false">HEX2BIN(D92,8)</f>
        <v>00000111</v>
      </c>
      <c r="E93" s="45" t="str">
        <f aca="false">HEX2BIN(E92,8)</f>
        <v>00100000</v>
      </c>
      <c r="F93" s="45" t="str">
        <f aca="false">HEX2BIN(F92,8)</f>
        <v>00000100</v>
      </c>
      <c r="G93" s="45" t="str">
        <f aca="false">HEX2BIN(G92,8)</f>
        <v>00000110</v>
      </c>
      <c r="H93" s="45" t="str">
        <f aca="false">HEX2BIN(H92,8)</f>
        <v>00000000</v>
      </c>
      <c r="I93" s="45" t="str">
        <f aca="false">HEX2BIN(I92,8)</f>
        <v>00000000</v>
      </c>
      <c r="J93" s="45" t="str">
        <f aca="false">HEX2BIN(J92,8)</f>
        <v>00000000</v>
      </c>
      <c r="K93" s="45" t="str">
        <f aca="false">HEX2BIN(K92,8)</f>
        <v>00000000</v>
      </c>
      <c r="L93" s="45" t="str">
        <f aca="false">HEX2BIN(L92,8)</f>
        <v>00000000</v>
      </c>
      <c r="M93" s="65"/>
      <c r="N93" s="46"/>
      <c r="P93" s="89"/>
      <c r="Q93" s="89"/>
      <c r="R93" s="89"/>
      <c r="S93" s="89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66"/>
      <c r="AK93" s="66"/>
    </row>
    <row r="94" customFormat="false" ht="15" hidden="false" customHeight="false" outlineLevel="0" collapsed="false">
      <c r="C94" s="53" t="s">
        <v>75</v>
      </c>
      <c r="D94" s="45" t="n">
        <f aca="false">HEX2DEC(D92)</f>
        <v>7</v>
      </c>
      <c r="E94" s="45" t="n">
        <f aca="false">HEX2DEC(E92)</f>
        <v>32</v>
      </c>
      <c r="F94" s="45" t="n">
        <f aca="false">HEX2DEC(F92)</f>
        <v>4</v>
      </c>
      <c r="G94" s="45" t="n">
        <f aca="false">HEX2DEC(G92)</f>
        <v>6</v>
      </c>
      <c r="H94" s="45" t="n">
        <f aca="false">HEX2DEC(H92)</f>
        <v>0</v>
      </c>
      <c r="I94" s="45" t="n">
        <f aca="false">HEX2DEC(I92)</f>
        <v>0</v>
      </c>
      <c r="J94" s="45" t="n">
        <f aca="false">HEX2DEC(J92)</f>
        <v>0</v>
      </c>
      <c r="K94" s="45" t="n">
        <f aca="false">HEX2DEC(K92)</f>
        <v>0</v>
      </c>
      <c r="L94" s="45" t="n">
        <f aca="false">HEX2DEC(L92)</f>
        <v>0</v>
      </c>
      <c r="M94" s="45" t="n">
        <f aca="false">SUM(D94:L94)</f>
        <v>49</v>
      </c>
      <c r="N94" s="46"/>
      <c r="P94" s="89"/>
      <c r="Q94" s="89"/>
      <c r="R94" s="89"/>
      <c r="S94" s="89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66"/>
      <c r="AK94" s="66"/>
    </row>
    <row r="95" customFormat="false" ht="15" hidden="false" customHeight="false" outlineLevel="0" collapsed="false">
      <c r="C95" s="5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46"/>
      <c r="P95" s="89"/>
      <c r="Q95" s="89"/>
      <c r="R95" s="89"/>
      <c r="S95" s="89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66"/>
      <c r="AK95" s="66"/>
    </row>
    <row r="96" customFormat="false" ht="15.75" hidden="false" customHeight="false" outlineLevel="0" collapsed="false">
      <c r="C96" s="53"/>
      <c r="D96" s="65"/>
      <c r="E96" s="65"/>
      <c r="F96" s="65"/>
      <c r="G96" s="65"/>
      <c r="H96" s="65"/>
      <c r="I96" s="37" t="str">
        <f aca="false">AP47</f>
        <v/>
      </c>
      <c r="J96" s="37" t="str">
        <f aca="false">AP48</f>
        <v/>
      </c>
      <c r="K96" s="37" t="str">
        <f aca="false">AP49</f>
        <v/>
      </c>
      <c r="L96" s="37" t="str">
        <f aca="false">AP50</f>
        <v/>
      </c>
      <c r="M96" s="65"/>
      <c r="N96" s="46"/>
      <c r="P96" s="89"/>
      <c r="Q96" s="89"/>
      <c r="R96" s="89"/>
      <c r="S96" s="89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66"/>
      <c r="AK96" s="66"/>
    </row>
    <row r="97" customFormat="false" ht="15.75" hidden="false" customHeight="false" outlineLevel="0" collapsed="false">
      <c r="C97" s="53" t="s">
        <v>62</v>
      </c>
      <c r="D97" s="73" t="str">
        <f aca="false">D92</f>
        <v>07</v>
      </c>
      <c r="E97" s="74" t="str">
        <f aca="false">E92</f>
        <v>20</v>
      </c>
      <c r="F97" s="74" t="str">
        <f aca="false">F92</f>
        <v>04</v>
      </c>
      <c r="G97" s="75" t="str">
        <f aca="false">G92</f>
        <v>06</v>
      </c>
      <c r="H97" s="141" t="str">
        <f aca="false">H92</f>
        <v>00</v>
      </c>
      <c r="I97" s="134" t="str">
        <f aca="false">I92</f>
        <v>00</v>
      </c>
      <c r="J97" s="135" t="str">
        <f aca="false">J92</f>
        <v>00</v>
      </c>
      <c r="K97" s="134" t="str">
        <f aca="false">K92</f>
        <v>00</v>
      </c>
      <c r="L97" s="136" t="str">
        <f aca="false">L92</f>
        <v>00</v>
      </c>
      <c r="M97" s="81" t="str">
        <f aca="false">IF(LEN(M98)&gt;2,MID(M98,2,2),M98)</f>
        <v>31</v>
      </c>
      <c r="N97" s="46" t="s">
        <v>68</v>
      </c>
      <c r="P97" s="89"/>
      <c r="Q97" s="89"/>
      <c r="R97" s="89"/>
      <c r="S97" s="89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66"/>
      <c r="AK97" s="66"/>
    </row>
    <row r="98" customFormat="false" ht="15" hidden="false" customHeight="false" outlineLevel="0" collapsed="false">
      <c r="C98" s="53" t="s">
        <v>71</v>
      </c>
      <c r="D98" s="45" t="str">
        <f aca="false">HEX2BIN(D97,8)</f>
        <v>00000111</v>
      </c>
      <c r="E98" s="45" t="str">
        <f aca="false">HEX2BIN(E97,8)</f>
        <v>00100000</v>
      </c>
      <c r="F98" s="45" t="str">
        <f aca="false">HEX2BIN(F97,8)</f>
        <v>00000100</v>
      </c>
      <c r="G98" s="45" t="str">
        <f aca="false">HEX2BIN(G97,8)</f>
        <v>00000110</v>
      </c>
      <c r="H98" s="82"/>
      <c r="I98" s="45"/>
      <c r="J98" s="82"/>
      <c r="K98" s="82"/>
      <c r="L98" s="45"/>
      <c r="M98" s="45" t="str">
        <f aca="false">DEC2HEX(M99)</f>
        <v>31</v>
      </c>
      <c r="N98" s="46"/>
      <c r="P98" s="89"/>
      <c r="Q98" s="89"/>
      <c r="R98" s="89"/>
      <c r="S98" s="89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66"/>
      <c r="AK98" s="66"/>
    </row>
    <row r="99" customFormat="false" ht="15" hidden="false" customHeight="false" outlineLevel="0" collapsed="false">
      <c r="C99" s="53" t="s">
        <v>75</v>
      </c>
      <c r="D99" s="45" t="n">
        <f aca="false">HEX2DEC(D97)</f>
        <v>7</v>
      </c>
      <c r="E99" s="45" t="n">
        <f aca="false">HEX2DEC(E97)</f>
        <v>32</v>
      </c>
      <c r="F99" s="45" t="n">
        <f aca="false">HEX2DEC(F97)</f>
        <v>4</v>
      </c>
      <c r="G99" s="45" t="n">
        <f aca="false">HEX2DEC(G97)</f>
        <v>6</v>
      </c>
      <c r="H99" s="45" t="n">
        <f aca="false">HEX2DEC(H97)</f>
        <v>0</v>
      </c>
      <c r="I99" s="45" t="n">
        <f aca="false">HEX2DEC(I97)</f>
        <v>0</v>
      </c>
      <c r="J99" s="45" t="n">
        <f aca="false">HEX2DEC(J97)</f>
        <v>0</v>
      </c>
      <c r="K99" s="45" t="n">
        <f aca="false">HEX2DEC(K97)</f>
        <v>0</v>
      </c>
      <c r="L99" s="45" t="n">
        <f aca="false">HEX2DEC(L97)</f>
        <v>0</v>
      </c>
      <c r="M99" s="45" t="n">
        <f aca="false">SUM(D99:L99)</f>
        <v>49</v>
      </c>
      <c r="N99" s="46"/>
      <c r="P99" s="89"/>
      <c r="Q99" s="89"/>
      <c r="R99" s="89"/>
      <c r="S99" s="89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66"/>
      <c r="AK99" s="66"/>
    </row>
    <row r="100" customFormat="false" ht="15.75" hidden="false" customHeight="false" outlineLevel="0" collapsed="false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5"/>
      <c r="P100" s="89"/>
      <c r="Q100" s="89"/>
      <c r="R100" s="89"/>
      <c r="S100" s="89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66"/>
      <c r="AK100" s="66"/>
    </row>
    <row r="101" customFormat="false" ht="15.75" hidden="false" customHeight="false" outlineLevel="0" collapsed="false"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 t="s">
        <v>47</v>
      </c>
      <c r="N101" s="42"/>
      <c r="P101" s="43" t="s">
        <v>282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customFormat="false" ht="15.75" hidden="false" customHeight="false" outlineLevel="0" collapsed="false">
      <c r="C102" s="53"/>
      <c r="D102" s="44" t="s">
        <v>283</v>
      </c>
      <c r="E102" s="44"/>
      <c r="F102" s="44"/>
      <c r="G102" s="44"/>
      <c r="H102" s="45" t="s">
        <v>50</v>
      </c>
      <c r="I102" s="45" t="s">
        <v>51</v>
      </c>
      <c r="J102" s="45" t="s">
        <v>52</v>
      </c>
      <c r="K102" s="45" t="s">
        <v>53</v>
      </c>
      <c r="L102" s="45" t="s">
        <v>54</v>
      </c>
      <c r="M102" s="45" t="s">
        <v>55</v>
      </c>
      <c r="N102" s="46"/>
      <c r="P102" s="47" t="s">
        <v>284</v>
      </c>
      <c r="Q102" s="47"/>
      <c r="R102" s="47"/>
      <c r="S102" s="47"/>
      <c r="T102" s="48" t="s">
        <v>57</v>
      </c>
      <c r="U102" s="48"/>
      <c r="V102" s="48"/>
      <c r="W102" s="48"/>
      <c r="X102" s="49" t="s">
        <v>285</v>
      </c>
      <c r="Y102" s="49"/>
      <c r="Z102" s="49"/>
      <c r="AA102" s="49"/>
      <c r="AB102" s="50" t="s">
        <v>286</v>
      </c>
      <c r="AC102" s="50"/>
      <c r="AD102" s="50"/>
      <c r="AE102" s="50"/>
      <c r="AF102" s="92" t="s">
        <v>103</v>
      </c>
      <c r="AG102" s="92"/>
      <c r="AH102" s="92"/>
      <c r="AI102" s="92"/>
      <c r="AJ102" s="52" t="s">
        <v>61</v>
      </c>
      <c r="AK102" s="52"/>
    </row>
    <row r="103" customFormat="false" ht="15.75" hidden="false" customHeight="false" outlineLevel="0" collapsed="false">
      <c r="C103" s="53" t="s">
        <v>62</v>
      </c>
      <c r="D103" s="54" t="s">
        <v>63</v>
      </c>
      <c r="E103" s="55" t="s">
        <v>131</v>
      </c>
      <c r="F103" s="74" t="str">
        <f aca="false">MID(A11,4,2)</f>
        <v>04</v>
      </c>
      <c r="G103" s="56" t="s">
        <v>63</v>
      </c>
      <c r="H103" s="78" t="str">
        <f aca="false">MID(A11,8,2)</f>
        <v>00</v>
      </c>
      <c r="I103" s="115" t="str">
        <f aca="false">MID(A11,10,2)</f>
        <v>00</v>
      </c>
      <c r="J103" s="115" t="str">
        <f aca="false">MID(A11,12,2)</f>
        <v>00</v>
      </c>
      <c r="K103" s="116" t="str">
        <f aca="false">MID(A11,14,2)</f>
        <v>00</v>
      </c>
      <c r="L103" s="116" t="str">
        <f aca="false">MID(A11,16,2)</f>
        <v>00</v>
      </c>
      <c r="M103" s="117" t="str">
        <f aca="false">MID(A11,18,2)</f>
        <v>00</v>
      </c>
      <c r="N103" s="46" t="s">
        <v>67</v>
      </c>
      <c r="P103" s="132" t="str">
        <f aca="false">AP51</f>
        <v/>
      </c>
      <c r="Q103" s="132"/>
      <c r="R103" s="132"/>
      <c r="S103" s="132"/>
      <c r="T103" s="62" t="s">
        <v>67</v>
      </c>
      <c r="U103" s="63" t="s">
        <v>68</v>
      </c>
      <c r="V103" s="64" t="s">
        <v>69</v>
      </c>
      <c r="W103" s="46"/>
      <c r="X103" s="89"/>
      <c r="Y103" s="89"/>
      <c r="Z103" s="89"/>
      <c r="AA103" s="89"/>
      <c r="AB103" s="89"/>
      <c r="AC103" s="89"/>
      <c r="AD103" s="89"/>
      <c r="AE103" s="89"/>
      <c r="AF103" s="62" t="s">
        <v>67</v>
      </c>
      <c r="AG103" s="63" t="s">
        <v>68</v>
      </c>
      <c r="AH103" s="64" t="s">
        <v>69</v>
      </c>
      <c r="AI103" s="65"/>
      <c r="AJ103" s="66" t="s">
        <v>70</v>
      </c>
      <c r="AK103" s="66"/>
    </row>
    <row r="104" customFormat="false" ht="15" hidden="false" customHeight="false" outlineLevel="0" collapsed="false">
      <c r="C104" s="53" t="s">
        <v>71</v>
      </c>
      <c r="D104" s="45" t="str">
        <f aca="false">HEX2BIN(D103,8)</f>
        <v>00000111</v>
      </c>
      <c r="E104" s="45" t="str">
        <f aca="false">HEX2BIN(E103,8)</f>
        <v>00100000</v>
      </c>
      <c r="F104" s="45" t="str">
        <f aca="false">HEX2BIN(F103,8)</f>
        <v>00000100</v>
      </c>
      <c r="G104" s="45" t="str">
        <f aca="false">HEX2BIN(G103,8)</f>
        <v>00000111</v>
      </c>
      <c r="H104" s="45" t="str">
        <f aca="false">HEX2BIN(H103,8)</f>
        <v>00000000</v>
      </c>
      <c r="I104" s="45" t="str">
        <f aca="false">HEX2BIN(I103,8)</f>
        <v>00000000</v>
      </c>
      <c r="J104" s="45" t="str">
        <f aca="false">HEX2BIN(J103,8)</f>
        <v>00000000</v>
      </c>
      <c r="K104" s="45" t="str">
        <f aca="false">HEX2BIN(K103,8)</f>
        <v>00000000</v>
      </c>
      <c r="L104" s="45" t="str">
        <f aca="false">HEX2BIN(L103,8)</f>
        <v>00000000</v>
      </c>
      <c r="M104" s="65"/>
      <c r="N104" s="46"/>
      <c r="P104" s="132"/>
      <c r="Q104" s="132"/>
      <c r="R104" s="132"/>
      <c r="S104" s="132"/>
      <c r="T104" s="68" t="str">
        <f aca="false">MID(I104,1,1)</f>
        <v>0</v>
      </c>
      <c r="U104" s="69" t="str">
        <f aca="false">T104</f>
        <v>0</v>
      </c>
      <c r="V104" s="53" t="s">
        <v>72</v>
      </c>
      <c r="W104" s="70" t="s">
        <v>73</v>
      </c>
      <c r="X104" s="89"/>
      <c r="Y104" s="89"/>
      <c r="Z104" s="89"/>
      <c r="AA104" s="89"/>
      <c r="AB104" s="89"/>
      <c r="AC104" s="89"/>
      <c r="AD104" s="89"/>
      <c r="AE104" s="89"/>
      <c r="AF104" s="68" t="str">
        <f aca="false">MID(L104,1,1)</f>
        <v>0</v>
      </c>
      <c r="AG104" s="69" t="str">
        <f aca="false">AF104</f>
        <v>0</v>
      </c>
      <c r="AH104" s="53" t="s">
        <v>72</v>
      </c>
      <c r="AI104" s="70" t="s">
        <v>73</v>
      </c>
      <c r="AJ104" s="66"/>
      <c r="AK104" s="66"/>
    </row>
    <row r="105" customFormat="false" ht="15" hidden="false" customHeight="false" outlineLevel="0" collapsed="false">
      <c r="C105" s="53" t="s">
        <v>75</v>
      </c>
      <c r="D105" s="45" t="n">
        <f aca="false">HEX2DEC(D103)</f>
        <v>7</v>
      </c>
      <c r="E105" s="45" t="n">
        <f aca="false">HEX2DEC(E103)</f>
        <v>32</v>
      </c>
      <c r="F105" s="45" t="n">
        <f aca="false">HEX2DEC(F103)</f>
        <v>4</v>
      </c>
      <c r="G105" s="45" t="n">
        <f aca="false">HEX2DEC(G103)</f>
        <v>7</v>
      </c>
      <c r="H105" s="45" t="n">
        <f aca="false">HEX2DEC(H103)</f>
        <v>0</v>
      </c>
      <c r="I105" s="45" t="n">
        <f aca="false">HEX2DEC(I103)</f>
        <v>0</v>
      </c>
      <c r="J105" s="45" t="n">
        <f aca="false">HEX2DEC(J103)</f>
        <v>0</v>
      </c>
      <c r="K105" s="45" t="n">
        <f aca="false">HEX2DEC(K103)</f>
        <v>0</v>
      </c>
      <c r="L105" s="45" t="n">
        <f aca="false">HEX2DEC(L103)</f>
        <v>0</v>
      </c>
      <c r="M105" s="45" t="n">
        <f aca="false">SUM(D105:L105)</f>
        <v>50</v>
      </c>
      <c r="N105" s="46"/>
      <c r="P105" s="132"/>
      <c r="Q105" s="132"/>
      <c r="R105" s="132"/>
      <c r="S105" s="132"/>
      <c r="T105" s="68" t="str">
        <f aca="false">MID(I104,2,1)</f>
        <v>0</v>
      </c>
      <c r="U105" s="69" t="str">
        <f aca="false">T105</f>
        <v>0</v>
      </c>
      <c r="V105" s="53" t="s">
        <v>76</v>
      </c>
      <c r="W105" s="70" t="s">
        <v>73</v>
      </c>
      <c r="X105" s="89"/>
      <c r="Y105" s="89"/>
      <c r="Z105" s="89"/>
      <c r="AA105" s="89"/>
      <c r="AB105" s="89"/>
      <c r="AC105" s="89"/>
      <c r="AD105" s="89"/>
      <c r="AE105" s="89"/>
      <c r="AF105" s="68" t="str">
        <f aca="false">MID(L104,2,1)</f>
        <v>0</v>
      </c>
      <c r="AG105" s="69" t="str">
        <f aca="false">AF105</f>
        <v>0</v>
      </c>
      <c r="AH105" s="53" t="s">
        <v>76</v>
      </c>
      <c r="AI105" s="70" t="s">
        <v>73</v>
      </c>
      <c r="AJ105" s="66"/>
      <c r="AK105" s="66"/>
    </row>
    <row r="106" customFormat="false" ht="15" hidden="false" customHeight="false" outlineLevel="0" collapsed="false">
      <c r="C106" s="5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46"/>
      <c r="P106" s="132"/>
      <c r="Q106" s="132"/>
      <c r="R106" s="132"/>
      <c r="S106" s="132"/>
      <c r="T106" s="68" t="str">
        <f aca="false">MID(I104,3,1)</f>
        <v>0</v>
      </c>
      <c r="U106" s="69" t="str">
        <f aca="false">T106</f>
        <v>0</v>
      </c>
      <c r="V106" s="53" t="s">
        <v>78</v>
      </c>
      <c r="W106" s="70" t="s">
        <v>73</v>
      </c>
      <c r="X106" s="89"/>
      <c r="Y106" s="89"/>
      <c r="Z106" s="89"/>
      <c r="AA106" s="89"/>
      <c r="AB106" s="89"/>
      <c r="AC106" s="89"/>
      <c r="AD106" s="89"/>
      <c r="AE106" s="89"/>
      <c r="AF106" s="68" t="str">
        <f aca="false">MID(L104,3,1)</f>
        <v>0</v>
      </c>
      <c r="AG106" s="69" t="str">
        <f aca="false">AF106</f>
        <v>0</v>
      </c>
      <c r="AH106" s="53" t="s">
        <v>78</v>
      </c>
      <c r="AI106" s="70" t="s">
        <v>73</v>
      </c>
      <c r="AJ106" s="66"/>
      <c r="AK106" s="66"/>
    </row>
    <row r="107" customFormat="false" ht="15.75" hidden="false" customHeight="false" outlineLevel="0" collapsed="false">
      <c r="C107" s="53"/>
      <c r="D107" s="65"/>
      <c r="E107" s="65"/>
      <c r="F107" s="65"/>
      <c r="G107" s="65"/>
      <c r="H107" s="37" t="str">
        <f aca="false">AP51</f>
        <v/>
      </c>
      <c r="I107" s="65"/>
      <c r="J107" s="65"/>
      <c r="K107" s="65"/>
      <c r="L107" s="65"/>
      <c r="M107" s="65"/>
      <c r="N107" s="46"/>
      <c r="P107" s="132"/>
      <c r="Q107" s="132"/>
      <c r="R107" s="132"/>
      <c r="S107" s="132"/>
      <c r="T107" s="68" t="str">
        <f aca="false">MID(I104,4,1)</f>
        <v>0</v>
      </c>
      <c r="U107" s="69" t="str">
        <f aca="false">T107</f>
        <v>0</v>
      </c>
      <c r="V107" s="53" t="s">
        <v>79</v>
      </c>
      <c r="W107" s="70" t="s">
        <v>73</v>
      </c>
      <c r="X107" s="89"/>
      <c r="Y107" s="89"/>
      <c r="Z107" s="89"/>
      <c r="AA107" s="89"/>
      <c r="AB107" s="89"/>
      <c r="AC107" s="89"/>
      <c r="AD107" s="89"/>
      <c r="AE107" s="89"/>
      <c r="AF107" s="68" t="str">
        <f aca="false">MID(L104,4,1)</f>
        <v>0</v>
      </c>
      <c r="AG107" s="69" t="str">
        <f aca="false">AF107</f>
        <v>0</v>
      </c>
      <c r="AH107" s="53" t="s">
        <v>79</v>
      </c>
      <c r="AI107" s="70" t="s">
        <v>73</v>
      </c>
      <c r="AJ107" s="66"/>
      <c r="AK107" s="66"/>
    </row>
    <row r="108" customFormat="false" ht="15.75" hidden="false" customHeight="false" outlineLevel="0" collapsed="false">
      <c r="C108" s="53" t="s">
        <v>62</v>
      </c>
      <c r="D108" s="73" t="str">
        <f aca="false">D103</f>
        <v>07</v>
      </c>
      <c r="E108" s="74" t="str">
        <f aca="false">E103</f>
        <v>20</v>
      </c>
      <c r="F108" s="74" t="str">
        <f aca="false">F103</f>
        <v>04</v>
      </c>
      <c r="G108" s="75" t="str">
        <f aca="false">G103</f>
        <v>07</v>
      </c>
      <c r="H108" s="133" t="str">
        <f aca="false">H103</f>
        <v>00</v>
      </c>
      <c r="I108" s="77" t="str">
        <f aca="false">BIN2HEX(I109,2)</f>
        <v>00</v>
      </c>
      <c r="J108" s="139" t="str">
        <f aca="false">J103</f>
        <v>00</v>
      </c>
      <c r="K108" s="130" t="str">
        <f aca="false">K103</f>
        <v>00</v>
      </c>
      <c r="L108" s="80" t="str">
        <f aca="false">BIN2HEX(L109,2)</f>
        <v>00</v>
      </c>
      <c r="M108" s="81" t="str">
        <f aca="false">IF(LEN(M109)&gt;2,MID(M109,2,2),M109)</f>
        <v>32</v>
      </c>
      <c r="N108" s="46" t="s">
        <v>68</v>
      </c>
      <c r="P108" s="132"/>
      <c r="Q108" s="132"/>
      <c r="R108" s="132"/>
      <c r="S108" s="132"/>
      <c r="T108" s="68" t="str">
        <f aca="false">MID(I104,5,1)</f>
        <v>0</v>
      </c>
      <c r="U108" s="69" t="str">
        <f aca="false">T108</f>
        <v>0</v>
      </c>
      <c r="V108" s="53" t="s">
        <v>80</v>
      </c>
      <c r="W108" s="70" t="s">
        <v>73</v>
      </c>
      <c r="X108" s="89"/>
      <c r="Y108" s="89"/>
      <c r="Z108" s="89"/>
      <c r="AA108" s="89"/>
      <c r="AB108" s="89"/>
      <c r="AC108" s="89"/>
      <c r="AD108" s="89"/>
      <c r="AE108" s="89"/>
      <c r="AF108" s="68" t="str">
        <f aca="false">MID(L104,5,1)</f>
        <v>0</v>
      </c>
      <c r="AG108" s="69" t="str">
        <f aca="false">AF108</f>
        <v>0</v>
      </c>
      <c r="AH108" s="53" t="s">
        <v>80</v>
      </c>
      <c r="AI108" s="70" t="s">
        <v>73</v>
      </c>
      <c r="AJ108" s="66"/>
      <c r="AK108" s="66"/>
    </row>
    <row r="109" customFormat="false" ht="15" hidden="false" customHeight="false" outlineLevel="0" collapsed="false">
      <c r="C109" s="53" t="s">
        <v>71</v>
      </c>
      <c r="D109" s="45" t="str">
        <f aca="false">HEX2BIN(D108,8)</f>
        <v>00000111</v>
      </c>
      <c r="E109" s="45" t="str">
        <f aca="false">HEX2BIN(E108,8)</f>
        <v>00100000</v>
      </c>
      <c r="F109" s="45" t="str">
        <f aca="false">HEX2BIN(F108,8)</f>
        <v>00000100</v>
      </c>
      <c r="G109" s="45" t="str">
        <f aca="false">HEX2BIN(G108,8)</f>
        <v>00000111</v>
      </c>
      <c r="H109" s="82"/>
      <c r="I109" s="45" t="str">
        <f aca="false">U104&amp;U105&amp;U106&amp;U107&amp;U108&amp;U109&amp;U110&amp;U111</f>
        <v>00000000</v>
      </c>
      <c r="J109" s="82"/>
      <c r="K109" s="82"/>
      <c r="L109" s="45" t="str">
        <f aca="false">AG104&amp;AG105&amp;AG106&amp;AG107&amp;AG108&amp;AG109&amp;AG110&amp;AG111</f>
        <v>00000000</v>
      </c>
      <c r="M109" s="45" t="str">
        <f aca="false">DEC2HEX(M110)</f>
        <v>32</v>
      </c>
      <c r="N109" s="46"/>
      <c r="P109" s="132"/>
      <c r="Q109" s="132"/>
      <c r="R109" s="132"/>
      <c r="S109" s="132"/>
      <c r="T109" s="68" t="str">
        <f aca="false">MID(I104,6,1)</f>
        <v>0</v>
      </c>
      <c r="U109" s="69" t="str">
        <f aca="false">T109</f>
        <v>0</v>
      </c>
      <c r="V109" s="53" t="s">
        <v>83</v>
      </c>
      <c r="W109" s="70" t="s">
        <v>73</v>
      </c>
      <c r="X109" s="89"/>
      <c r="Y109" s="89"/>
      <c r="Z109" s="89"/>
      <c r="AA109" s="89"/>
      <c r="AB109" s="89"/>
      <c r="AC109" s="89"/>
      <c r="AD109" s="89"/>
      <c r="AE109" s="89"/>
      <c r="AF109" s="68" t="str">
        <f aca="false">MID(L104,6,1)</f>
        <v>0</v>
      </c>
      <c r="AG109" s="69" t="str">
        <f aca="false">AF109</f>
        <v>0</v>
      </c>
      <c r="AH109" s="53" t="s">
        <v>83</v>
      </c>
      <c r="AI109" s="70" t="s">
        <v>73</v>
      </c>
      <c r="AJ109" s="66"/>
      <c r="AK109" s="66"/>
    </row>
    <row r="110" customFormat="false" ht="15" hidden="false" customHeight="false" outlineLevel="0" collapsed="false">
      <c r="C110" s="53" t="s">
        <v>75</v>
      </c>
      <c r="D110" s="45" t="n">
        <f aca="false">HEX2DEC(D108)</f>
        <v>7</v>
      </c>
      <c r="E110" s="45" t="n">
        <f aca="false">HEX2DEC(E108)</f>
        <v>32</v>
      </c>
      <c r="F110" s="45" t="n">
        <f aca="false">HEX2DEC(F108)</f>
        <v>4</v>
      </c>
      <c r="G110" s="45" t="n">
        <f aca="false">HEX2DEC(G108)</f>
        <v>7</v>
      </c>
      <c r="H110" s="45" t="n">
        <f aca="false">HEX2DEC(H108)</f>
        <v>0</v>
      </c>
      <c r="I110" s="45" t="n">
        <f aca="false">HEX2DEC(I108)</f>
        <v>0</v>
      </c>
      <c r="J110" s="45" t="n">
        <f aca="false">HEX2DEC(J108)</f>
        <v>0</v>
      </c>
      <c r="K110" s="45" t="n">
        <f aca="false">HEX2DEC(K108)</f>
        <v>0</v>
      </c>
      <c r="L110" s="45" t="n">
        <f aca="false">HEX2DEC(L108)</f>
        <v>0</v>
      </c>
      <c r="M110" s="45" t="n">
        <f aca="false">SUM(D110:L110)</f>
        <v>50</v>
      </c>
      <c r="N110" s="46"/>
      <c r="P110" s="132"/>
      <c r="Q110" s="132"/>
      <c r="R110" s="132"/>
      <c r="S110" s="132"/>
      <c r="T110" s="68" t="str">
        <f aca="false">MID(I104,7,1)</f>
        <v>0</v>
      </c>
      <c r="U110" s="69" t="str">
        <f aca="false">T110</f>
        <v>0</v>
      </c>
      <c r="V110" s="53" t="s">
        <v>84</v>
      </c>
      <c r="W110" s="70" t="s">
        <v>73</v>
      </c>
      <c r="X110" s="89"/>
      <c r="Y110" s="89"/>
      <c r="Z110" s="89"/>
      <c r="AA110" s="89"/>
      <c r="AB110" s="89"/>
      <c r="AC110" s="89"/>
      <c r="AD110" s="89"/>
      <c r="AE110" s="89"/>
      <c r="AF110" s="68" t="str">
        <f aca="false">MID(L104,7,1)</f>
        <v>0</v>
      </c>
      <c r="AG110" s="69" t="str">
        <f aca="false">AF110</f>
        <v>0</v>
      </c>
      <c r="AH110" s="53" t="s">
        <v>84</v>
      </c>
      <c r="AI110" s="70" t="s">
        <v>73</v>
      </c>
      <c r="AJ110" s="66"/>
      <c r="AK110" s="66"/>
    </row>
    <row r="111" customFormat="false" ht="15.75" hidden="false" customHeight="false" outlineLevel="0" collapsed="false">
      <c r="C111" s="8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5"/>
      <c r="P111" s="132"/>
      <c r="Q111" s="132"/>
      <c r="R111" s="132"/>
      <c r="S111" s="132"/>
      <c r="T111" s="86" t="str">
        <f aca="false">MID(I104,8,1)</f>
        <v>0</v>
      </c>
      <c r="U111" s="93" t="str">
        <f aca="false">T111</f>
        <v>0</v>
      </c>
      <c r="V111" s="83" t="s">
        <v>86</v>
      </c>
      <c r="W111" s="34" t="s">
        <v>73</v>
      </c>
      <c r="X111" s="89"/>
      <c r="Y111" s="89"/>
      <c r="Z111" s="89"/>
      <c r="AA111" s="89"/>
      <c r="AB111" s="89"/>
      <c r="AC111" s="89"/>
      <c r="AD111" s="89"/>
      <c r="AE111" s="89"/>
      <c r="AF111" s="86" t="str">
        <f aca="false">MID(L104,8,1)</f>
        <v>0</v>
      </c>
      <c r="AG111" s="93" t="str">
        <f aca="false">AF111</f>
        <v>0</v>
      </c>
      <c r="AH111" s="83" t="s">
        <v>86</v>
      </c>
      <c r="AI111" s="34" t="s">
        <v>73</v>
      </c>
      <c r="AJ111" s="66"/>
      <c r="AK111" s="66"/>
    </row>
    <row r="112" customFormat="false" ht="15.75" hidden="false" customHeight="false" outlineLevel="0" collapsed="false"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 t="s">
        <v>47</v>
      </c>
      <c r="N112" s="42"/>
      <c r="P112" s="43" t="s">
        <v>287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customFormat="false" ht="15.75" hidden="false" customHeight="false" outlineLevel="0" collapsed="false">
      <c r="C113" s="53"/>
      <c r="D113" s="44" t="s">
        <v>288</v>
      </c>
      <c r="E113" s="44"/>
      <c r="F113" s="44"/>
      <c r="G113" s="44"/>
      <c r="H113" s="45" t="s">
        <v>50</v>
      </c>
      <c r="I113" s="45" t="s">
        <v>51</v>
      </c>
      <c r="J113" s="45" t="s">
        <v>52</v>
      </c>
      <c r="K113" s="45" t="s">
        <v>53</v>
      </c>
      <c r="L113" s="45" t="s">
        <v>54</v>
      </c>
      <c r="M113" s="45" t="s">
        <v>55</v>
      </c>
      <c r="N113" s="46"/>
      <c r="P113" s="47" t="s">
        <v>56</v>
      </c>
      <c r="Q113" s="47"/>
      <c r="R113" s="47"/>
      <c r="S113" s="47"/>
      <c r="T113" s="48" t="s">
        <v>57</v>
      </c>
      <c r="U113" s="48"/>
      <c r="V113" s="48"/>
      <c r="W113" s="48"/>
      <c r="X113" s="49" t="s">
        <v>58</v>
      </c>
      <c r="Y113" s="49"/>
      <c r="Z113" s="49"/>
      <c r="AA113" s="49"/>
      <c r="AB113" s="50" t="s">
        <v>59</v>
      </c>
      <c r="AC113" s="50"/>
      <c r="AD113" s="50"/>
      <c r="AE113" s="50"/>
      <c r="AF113" s="92" t="s">
        <v>103</v>
      </c>
      <c r="AG113" s="92"/>
      <c r="AH113" s="92"/>
      <c r="AI113" s="92"/>
      <c r="AJ113" s="140" t="s">
        <v>61</v>
      </c>
      <c r="AK113" s="140"/>
    </row>
    <row r="114" customFormat="false" ht="15.75" hidden="false" customHeight="false" outlineLevel="0" collapsed="false">
      <c r="C114" s="53" t="s">
        <v>62</v>
      </c>
      <c r="D114" s="54" t="s">
        <v>63</v>
      </c>
      <c r="E114" s="55" t="s">
        <v>131</v>
      </c>
      <c r="F114" s="74" t="str">
        <f aca="false">MID(A12,4,2)</f>
        <v>04</v>
      </c>
      <c r="G114" s="56" t="s">
        <v>289</v>
      </c>
      <c r="H114" s="114" t="str">
        <f aca="false">MID(A12,8,2)</f>
        <v>00</v>
      </c>
      <c r="I114" s="115" t="str">
        <f aca="false">MID(A12,10,2)</f>
        <v>00</v>
      </c>
      <c r="J114" s="78" t="str">
        <f aca="false">MID(A12,12,2)</f>
        <v>00</v>
      </c>
      <c r="K114" s="115" t="str">
        <f aca="false">MID(A12,14,2)</f>
        <v>00</v>
      </c>
      <c r="L114" s="116" t="str">
        <f aca="false">MID(A12,16,2)</f>
        <v>00</v>
      </c>
      <c r="M114" s="117" t="str">
        <f aca="false">MID(A12,18,2)</f>
        <v>00</v>
      </c>
      <c r="N114" s="46" t="s">
        <v>67</v>
      </c>
      <c r="P114" s="62" t="s">
        <v>67</v>
      </c>
      <c r="Q114" s="63" t="s">
        <v>68</v>
      </c>
      <c r="R114" s="64" t="s">
        <v>69</v>
      </c>
      <c r="S114" s="46"/>
      <c r="T114" s="62" t="s">
        <v>67</v>
      </c>
      <c r="U114" s="63" t="s">
        <v>68</v>
      </c>
      <c r="V114" s="64" t="s">
        <v>69</v>
      </c>
      <c r="W114" s="46"/>
      <c r="X114" s="62" t="s">
        <v>67</v>
      </c>
      <c r="Y114" s="63" t="s">
        <v>68</v>
      </c>
      <c r="Z114" s="64" t="s">
        <v>69</v>
      </c>
      <c r="AA114" s="46"/>
      <c r="AB114" s="62" t="s">
        <v>67</v>
      </c>
      <c r="AC114" s="63" t="s">
        <v>68</v>
      </c>
      <c r="AD114" s="64" t="s">
        <v>69</v>
      </c>
      <c r="AE114" s="46"/>
      <c r="AF114" s="62" t="s">
        <v>67</v>
      </c>
      <c r="AG114" s="63" t="s">
        <v>68</v>
      </c>
      <c r="AH114" s="64" t="s">
        <v>69</v>
      </c>
      <c r="AI114" s="65"/>
      <c r="AJ114" s="66" t="s">
        <v>70</v>
      </c>
      <c r="AK114" s="66"/>
    </row>
    <row r="115" customFormat="false" ht="15" hidden="false" customHeight="false" outlineLevel="0" collapsed="false">
      <c r="C115" s="53" t="s">
        <v>71</v>
      </c>
      <c r="D115" s="45" t="str">
        <f aca="false">HEX2BIN(D114,8)</f>
        <v>00000111</v>
      </c>
      <c r="E115" s="45" t="str">
        <f aca="false">HEX2BIN(E114,8)</f>
        <v>00100000</v>
      </c>
      <c r="F115" s="45" t="str">
        <f aca="false">HEX2BIN(F114,8)</f>
        <v>00000100</v>
      </c>
      <c r="G115" s="45" t="str">
        <f aca="false">HEX2BIN(G114,8)</f>
        <v>00001000</v>
      </c>
      <c r="H115" s="45" t="str">
        <f aca="false">HEX2BIN(H114,8)</f>
        <v>00000000</v>
      </c>
      <c r="I115" s="45" t="str">
        <f aca="false">HEX2BIN(I114,8)</f>
        <v>00000000</v>
      </c>
      <c r="J115" s="45" t="str">
        <f aca="false">HEX2BIN(J114,8)</f>
        <v>00000000</v>
      </c>
      <c r="K115" s="45" t="str">
        <f aca="false">HEX2BIN(K114,8)</f>
        <v>00000000</v>
      </c>
      <c r="L115" s="45" t="str">
        <f aca="false">HEX2BIN(L114,8)</f>
        <v>00000000</v>
      </c>
      <c r="M115" s="65"/>
      <c r="N115" s="46"/>
      <c r="P115" s="68" t="str">
        <f aca="false">MID(H115,1,1)</f>
        <v>0</v>
      </c>
      <c r="Q115" s="69" t="str">
        <f aca="false">P115</f>
        <v>0</v>
      </c>
      <c r="R115" s="53" t="s">
        <v>72</v>
      </c>
      <c r="S115" s="70" t="s">
        <v>73</v>
      </c>
      <c r="T115" s="68" t="str">
        <f aca="false">MID(I115,1,1)</f>
        <v>0</v>
      </c>
      <c r="U115" s="69" t="str">
        <f aca="false">T115</f>
        <v>0</v>
      </c>
      <c r="V115" s="53" t="s">
        <v>72</v>
      </c>
      <c r="W115" s="70" t="s">
        <v>73</v>
      </c>
      <c r="X115" s="68" t="str">
        <f aca="false">MID(J115,1,1)</f>
        <v>0</v>
      </c>
      <c r="Y115" s="69" t="str">
        <f aca="false">X115</f>
        <v>0</v>
      </c>
      <c r="Z115" s="53" t="s">
        <v>72</v>
      </c>
      <c r="AA115" s="70" t="s">
        <v>73</v>
      </c>
      <c r="AB115" s="68" t="str">
        <f aca="false">MID(K115,1,1)</f>
        <v>0</v>
      </c>
      <c r="AC115" s="69" t="str">
        <f aca="false">AB115</f>
        <v>0</v>
      </c>
      <c r="AD115" s="53" t="s">
        <v>72</v>
      </c>
      <c r="AE115" s="70" t="s">
        <v>73</v>
      </c>
      <c r="AF115" s="68" t="str">
        <f aca="false">MID(L115,1,1)</f>
        <v>0</v>
      </c>
      <c r="AG115" s="69" t="str">
        <f aca="false">AF115</f>
        <v>0</v>
      </c>
      <c r="AH115" s="53" t="s">
        <v>72</v>
      </c>
      <c r="AI115" s="70" t="s">
        <v>73</v>
      </c>
      <c r="AJ115" s="66"/>
      <c r="AK115" s="66"/>
    </row>
    <row r="116" customFormat="false" ht="15" hidden="false" customHeight="false" outlineLevel="0" collapsed="false">
      <c r="C116" s="53" t="s">
        <v>75</v>
      </c>
      <c r="D116" s="45" t="n">
        <f aca="false">HEX2DEC(D114)</f>
        <v>7</v>
      </c>
      <c r="E116" s="45" t="n">
        <f aca="false">HEX2DEC(E114)</f>
        <v>32</v>
      </c>
      <c r="F116" s="45" t="n">
        <f aca="false">HEX2DEC(F114)</f>
        <v>4</v>
      </c>
      <c r="G116" s="45" t="n">
        <f aca="false">HEX2DEC(G114)</f>
        <v>8</v>
      </c>
      <c r="H116" s="45" t="n">
        <f aca="false">HEX2DEC(H114)</f>
        <v>0</v>
      </c>
      <c r="I116" s="45" t="n">
        <f aca="false">HEX2DEC(I114)</f>
        <v>0</v>
      </c>
      <c r="J116" s="45" t="n">
        <f aca="false">HEX2DEC(J114)</f>
        <v>0</v>
      </c>
      <c r="K116" s="45" t="n">
        <f aca="false">HEX2DEC(K114)</f>
        <v>0</v>
      </c>
      <c r="L116" s="45" t="n">
        <f aca="false">HEX2DEC(L114)</f>
        <v>0</v>
      </c>
      <c r="M116" s="45" t="n">
        <f aca="false">SUM(D116:L116)</f>
        <v>51</v>
      </c>
      <c r="N116" s="46"/>
      <c r="P116" s="68" t="str">
        <f aca="false">MID(H115,2,1)</f>
        <v>0</v>
      </c>
      <c r="Q116" s="69" t="str">
        <f aca="false">P116</f>
        <v>0</v>
      </c>
      <c r="R116" s="53" t="s">
        <v>76</v>
      </c>
      <c r="S116" s="70" t="s">
        <v>73</v>
      </c>
      <c r="T116" s="68" t="str">
        <f aca="false">MID(I115,2,1)</f>
        <v>0</v>
      </c>
      <c r="U116" s="69" t="str">
        <f aca="false">T116</f>
        <v>0</v>
      </c>
      <c r="V116" s="53" t="s">
        <v>76</v>
      </c>
      <c r="W116" s="70" t="s">
        <v>73</v>
      </c>
      <c r="X116" s="68" t="str">
        <f aca="false">MID(J115,2,1)</f>
        <v>0</v>
      </c>
      <c r="Y116" s="69" t="str">
        <f aca="false">X116</f>
        <v>0</v>
      </c>
      <c r="Z116" s="53" t="s">
        <v>76</v>
      </c>
      <c r="AA116" s="70" t="s">
        <v>73</v>
      </c>
      <c r="AB116" s="68" t="str">
        <f aca="false">MID(K115,2,1)</f>
        <v>0</v>
      </c>
      <c r="AC116" s="69" t="str">
        <f aca="false">AB116</f>
        <v>0</v>
      </c>
      <c r="AD116" s="53" t="s">
        <v>76</v>
      </c>
      <c r="AE116" s="70" t="s">
        <v>73</v>
      </c>
      <c r="AF116" s="68" t="str">
        <f aca="false">MID(L115,2,1)</f>
        <v>0</v>
      </c>
      <c r="AG116" s="69" t="str">
        <f aca="false">AF116</f>
        <v>0</v>
      </c>
      <c r="AH116" s="53" t="s">
        <v>76</v>
      </c>
      <c r="AI116" s="70" t="s">
        <v>73</v>
      </c>
      <c r="AJ116" s="66"/>
      <c r="AK116" s="66"/>
    </row>
    <row r="117" customFormat="false" ht="15" hidden="false" customHeight="false" outlineLevel="0" collapsed="false">
      <c r="C117" s="53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46"/>
      <c r="P117" s="68" t="str">
        <f aca="false">MID(H115,3,1)</f>
        <v>0</v>
      </c>
      <c r="Q117" s="69" t="str">
        <f aca="false">P117</f>
        <v>0</v>
      </c>
      <c r="R117" s="53" t="s">
        <v>78</v>
      </c>
      <c r="S117" s="70" t="s">
        <v>73</v>
      </c>
      <c r="T117" s="68" t="str">
        <f aca="false">MID(I115,3,1)</f>
        <v>0</v>
      </c>
      <c r="U117" s="69" t="str">
        <f aca="false">T117</f>
        <v>0</v>
      </c>
      <c r="V117" s="53" t="s">
        <v>78</v>
      </c>
      <c r="W117" s="70" t="s">
        <v>73</v>
      </c>
      <c r="X117" s="68" t="str">
        <f aca="false">MID(J115,3,1)</f>
        <v>0</v>
      </c>
      <c r="Y117" s="69" t="str">
        <f aca="false">X117</f>
        <v>0</v>
      </c>
      <c r="Z117" s="53" t="s">
        <v>78</v>
      </c>
      <c r="AA117" s="70" t="s">
        <v>73</v>
      </c>
      <c r="AB117" s="68" t="str">
        <f aca="false">MID(K115,3,1)</f>
        <v>0</v>
      </c>
      <c r="AC117" s="69" t="str">
        <f aca="false">AB117</f>
        <v>0</v>
      </c>
      <c r="AD117" s="53" t="s">
        <v>78</v>
      </c>
      <c r="AE117" s="70" t="s">
        <v>73</v>
      </c>
      <c r="AF117" s="68" t="str">
        <f aca="false">MID(L115,3,1)</f>
        <v>0</v>
      </c>
      <c r="AG117" s="69" t="str">
        <f aca="false">AF117</f>
        <v>0</v>
      </c>
      <c r="AH117" s="53" t="s">
        <v>78</v>
      </c>
      <c r="AI117" s="70" t="s">
        <v>73</v>
      </c>
      <c r="AJ117" s="66"/>
      <c r="AK117" s="66"/>
    </row>
    <row r="118" customFormat="false" ht="15.75" hidden="false" customHeight="false" outlineLevel="0" collapsed="false">
      <c r="C118" s="53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46"/>
      <c r="P118" s="68" t="str">
        <f aca="false">MID(H115,4,1)</f>
        <v>0</v>
      </c>
      <c r="Q118" s="69" t="str">
        <f aca="false">P118</f>
        <v>0</v>
      </c>
      <c r="R118" s="53" t="s">
        <v>79</v>
      </c>
      <c r="S118" s="70" t="s">
        <v>73</v>
      </c>
      <c r="T118" s="68" t="str">
        <f aca="false">MID(I115,4,1)</f>
        <v>0</v>
      </c>
      <c r="U118" s="69" t="str">
        <f aca="false">T118</f>
        <v>0</v>
      </c>
      <c r="V118" s="53" t="s">
        <v>79</v>
      </c>
      <c r="W118" s="70" t="s">
        <v>73</v>
      </c>
      <c r="X118" s="68" t="str">
        <f aca="false">MID(J115,4,1)</f>
        <v>0</v>
      </c>
      <c r="Y118" s="69" t="str">
        <f aca="false">X118</f>
        <v>0</v>
      </c>
      <c r="Z118" s="53" t="s">
        <v>79</v>
      </c>
      <c r="AA118" s="70" t="s">
        <v>73</v>
      </c>
      <c r="AB118" s="68" t="str">
        <f aca="false">MID(K115,4,1)</f>
        <v>0</v>
      </c>
      <c r="AC118" s="69" t="str">
        <f aca="false">AB118</f>
        <v>0</v>
      </c>
      <c r="AD118" s="53" t="s">
        <v>79</v>
      </c>
      <c r="AE118" s="70" t="s">
        <v>73</v>
      </c>
      <c r="AF118" s="68" t="str">
        <f aca="false">MID(L115,4,1)</f>
        <v>0</v>
      </c>
      <c r="AG118" s="69" t="str">
        <f aca="false">AF118</f>
        <v>0</v>
      </c>
      <c r="AH118" s="53" t="s">
        <v>79</v>
      </c>
      <c r="AI118" s="70" t="s">
        <v>73</v>
      </c>
      <c r="AJ118" s="66"/>
      <c r="AK118" s="66"/>
    </row>
    <row r="119" customFormat="false" ht="15.75" hidden="false" customHeight="false" outlineLevel="0" collapsed="false">
      <c r="C119" s="53" t="s">
        <v>62</v>
      </c>
      <c r="D119" s="73" t="str">
        <f aca="false">D114</f>
        <v>07</v>
      </c>
      <c r="E119" s="74" t="str">
        <f aca="false">E114</f>
        <v>20</v>
      </c>
      <c r="F119" s="74" t="str">
        <f aca="false">F114</f>
        <v>04</v>
      </c>
      <c r="G119" s="75" t="str">
        <f aca="false">G114</f>
        <v>08</v>
      </c>
      <c r="H119" s="76" t="str">
        <f aca="false">BIN2HEX(H120,2)</f>
        <v>00</v>
      </c>
      <c r="I119" s="77" t="str">
        <f aca="false">BIN2HEX(I120,2)</f>
        <v>00</v>
      </c>
      <c r="J119" s="78" t="str">
        <f aca="false">BIN2HEX(J120,2)</f>
        <v>00</v>
      </c>
      <c r="K119" s="79" t="str">
        <f aca="false">BIN2HEX(K120,2)</f>
        <v>00</v>
      </c>
      <c r="L119" s="80" t="str">
        <f aca="false">BIN2HEX(L120,2)</f>
        <v>00</v>
      </c>
      <c r="M119" s="81" t="str">
        <f aca="false">IF(LEN(M120)&gt;2,MID(M120,2,2),M120)</f>
        <v>33</v>
      </c>
      <c r="N119" s="46" t="s">
        <v>68</v>
      </c>
      <c r="P119" s="68" t="str">
        <f aca="false">MID(H115,5,1)</f>
        <v>0</v>
      </c>
      <c r="Q119" s="69" t="str">
        <f aca="false">P119</f>
        <v>0</v>
      </c>
      <c r="R119" s="53" t="s">
        <v>80</v>
      </c>
      <c r="S119" s="70" t="s">
        <v>73</v>
      </c>
      <c r="T119" s="68" t="str">
        <f aca="false">MID(I115,5,1)</f>
        <v>0</v>
      </c>
      <c r="U119" s="69" t="str">
        <f aca="false">T119</f>
        <v>0</v>
      </c>
      <c r="V119" s="53" t="s">
        <v>80</v>
      </c>
      <c r="W119" s="70" t="s">
        <v>73</v>
      </c>
      <c r="X119" s="68" t="str">
        <f aca="false">MID(J115,5,1)</f>
        <v>0</v>
      </c>
      <c r="Y119" s="69" t="str">
        <f aca="false">X119</f>
        <v>0</v>
      </c>
      <c r="Z119" s="53" t="s">
        <v>80</v>
      </c>
      <c r="AA119" s="70" t="s">
        <v>73</v>
      </c>
      <c r="AB119" s="68" t="str">
        <f aca="false">MID(K115,5,1)</f>
        <v>0</v>
      </c>
      <c r="AC119" s="69" t="str">
        <f aca="false">AB119</f>
        <v>0</v>
      </c>
      <c r="AD119" s="53" t="s">
        <v>80</v>
      </c>
      <c r="AE119" s="70" t="s">
        <v>73</v>
      </c>
      <c r="AF119" s="68" t="str">
        <f aca="false">MID(L115,5,1)</f>
        <v>0</v>
      </c>
      <c r="AG119" s="69" t="str">
        <f aca="false">AF119</f>
        <v>0</v>
      </c>
      <c r="AH119" s="53" t="s">
        <v>80</v>
      </c>
      <c r="AI119" s="70" t="s">
        <v>73</v>
      </c>
      <c r="AJ119" s="66"/>
      <c r="AK119" s="66"/>
    </row>
    <row r="120" customFormat="false" ht="15" hidden="false" customHeight="false" outlineLevel="0" collapsed="false">
      <c r="C120" s="53" t="s">
        <v>71</v>
      </c>
      <c r="D120" s="45" t="str">
        <f aca="false">HEX2BIN(D119,8)</f>
        <v>00000111</v>
      </c>
      <c r="E120" s="45" t="str">
        <f aca="false">HEX2BIN(E119,8)</f>
        <v>00100000</v>
      </c>
      <c r="F120" s="45" t="str">
        <f aca="false">HEX2BIN(F119,8)</f>
        <v>00000100</v>
      </c>
      <c r="G120" s="45" t="str">
        <f aca="false">HEX2BIN(G119,8)</f>
        <v>00001000</v>
      </c>
      <c r="H120" s="82" t="str">
        <f aca="false">Q115&amp;Q116&amp;Q117&amp;Q118&amp;Q119&amp;Q120&amp;Q121&amp;Q122</f>
        <v>00000000</v>
      </c>
      <c r="I120" s="45" t="str">
        <f aca="false">U115&amp;U116&amp;U117&amp;U118&amp;U119&amp;U120&amp;U121&amp;U122</f>
        <v>00000000</v>
      </c>
      <c r="J120" s="82" t="str">
        <f aca="false">Y115&amp;Y116&amp;Y117&amp;Y118&amp;Y119&amp;Y120&amp;Y121&amp;Y122</f>
        <v>00000000</v>
      </c>
      <c r="K120" s="82" t="str">
        <f aca="false">AC115&amp;AC116&amp;AC117&amp;AC118&amp;AC119&amp;AC120&amp;AC121&amp;AC122</f>
        <v>00000000</v>
      </c>
      <c r="L120" s="45" t="str">
        <f aca="false">AG115&amp;AG116&amp;AG117&amp;AG118&amp;AG119&amp;AG120&amp;AG121&amp;AG122</f>
        <v>00000000</v>
      </c>
      <c r="M120" s="45" t="str">
        <f aca="false">DEC2HEX(M121)</f>
        <v>33</v>
      </c>
      <c r="N120" s="46"/>
      <c r="P120" s="68" t="str">
        <f aca="false">MID(H115,6,1)</f>
        <v>0</v>
      </c>
      <c r="Q120" s="69" t="str">
        <f aca="false">P120</f>
        <v>0</v>
      </c>
      <c r="R120" s="53" t="s">
        <v>83</v>
      </c>
      <c r="S120" s="70" t="s">
        <v>73</v>
      </c>
      <c r="T120" s="68" t="str">
        <f aca="false">MID(I115,6,1)</f>
        <v>0</v>
      </c>
      <c r="U120" s="69" t="str">
        <f aca="false">T120</f>
        <v>0</v>
      </c>
      <c r="V120" s="53" t="s">
        <v>83</v>
      </c>
      <c r="W120" s="70" t="s">
        <v>73</v>
      </c>
      <c r="X120" s="68" t="str">
        <f aca="false">MID(J115,6,1)</f>
        <v>0</v>
      </c>
      <c r="Y120" s="69" t="str">
        <f aca="false">X120</f>
        <v>0</v>
      </c>
      <c r="Z120" s="53" t="s">
        <v>83</v>
      </c>
      <c r="AA120" s="70" t="s">
        <v>73</v>
      </c>
      <c r="AB120" s="68" t="str">
        <f aca="false">MID(K115,6,1)</f>
        <v>0</v>
      </c>
      <c r="AC120" s="69" t="str">
        <f aca="false">AB120</f>
        <v>0</v>
      </c>
      <c r="AD120" s="53" t="s">
        <v>83</v>
      </c>
      <c r="AE120" s="70" t="s">
        <v>73</v>
      </c>
      <c r="AF120" s="68" t="str">
        <f aca="false">MID(L115,6,1)</f>
        <v>0</v>
      </c>
      <c r="AG120" s="69" t="str">
        <f aca="false">AF120</f>
        <v>0</v>
      </c>
      <c r="AH120" s="53" t="s">
        <v>83</v>
      </c>
      <c r="AI120" s="70" t="s">
        <v>73</v>
      </c>
      <c r="AJ120" s="66"/>
      <c r="AK120" s="66"/>
    </row>
    <row r="121" customFormat="false" ht="15" hidden="false" customHeight="false" outlineLevel="0" collapsed="false">
      <c r="C121" s="53" t="s">
        <v>75</v>
      </c>
      <c r="D121" s="45" t="n">
        <f aca="false">HEX2DEC(D119)</f>
        <v>7</v>
      </c>
      <c r="E121" s="45" t="n">
        <f aca="false">HEX2DEC(E119)</f>
        <v>32</v>
      </c>
      <c r="F121" s="45" t="n">
        <f aca="false">HEX2DEC(F119)</f>
        <v>4</v>
      </c>
      <c r="G121" s="45" t="n">
        <f aca="false">HEX2DEC(G119)</f>
        <v>8</v>
      </c>
      <c r="H121" s="45" t="n">
        <f aca="false">HEX2DEC(H119)</f>
        <v>0</v>
      </c>
      <c r="I121" s="45" t="n">
        <f aca="false">HEX2DEC(I119)</f>
        <v>0</v>
      </c>
      <c r="J121" s="45" t="n">
        <f aca="false">HEX2DEC(J119)</f>
        <v>0</v>
      </c>
      <c r="K121" s="45" t="n">
        <f aca="false">HEX2DEC(K119)</f>
        <v>0</v>
      </c>
      <c r="L121" s="45" t="n">
        <f aca="false">HEX2DEC(L119)</f>
        <v>0</v>
      </c>
      <c r="M121" s="45" t="n">
        <f aca="false">SUM(D121:L121)</f>
        <v>51</v>
      </c>
      <c r="N121" s="46"/>
      <c r="P121" s="68" t="str">
        <f aca="false">MID(H115,7,1)</f>
        <v>0</v>
      </c>
      <c r="Q121" s="69" t="str">
        <f aca="false">P121</f>
        <v>0</v>
      </c>
      <c r="R121" s="53" t="s">
        <v>84</v>
      </c>
      <c r="S121" s="70" t="s">
        <v>73</v>
      </c>
      <c r="T121" s="68" t="str">
        <f aca="false">MID(I115,7,1)</f>
        <v>0</v>
      </c>
      <c r="U121" s="69" t="str">
        <f aca="false">T121</f>
        <v>0</v>
      </c>
      <c r="V121" s="53" t="s">
        <v>84</v>
      </c>
      <c r="W121" s="70" t="s">
        <v>73</v>
      </c>
      <c r="X121" s="68" t="str">
        <f aca="false">MID(J115,7,1)</f>
        <v>0</v>
      </c>
      <c r="Y121" s="69" t="str">
        <f aca="false">X121</f>
        <v>0</v>
      </c>
      <c r="Z121" s="53" t="s">
        <v>84</v>
      </c>
      <c r="AA121" s="70" t="s">
        <v>73</v>
      </c>
      <c r="AB121" s="68" t="str">
        <f aca="false">MID(K115,7,1)</f>
        <v>0</v>
      </c>
      <c r="AC121" s="69" t="str">
        <f aca="false">AB121</f>
        <v>0</v>
      </c>
      <c r="AD121" s="53" t="s">
        <v>84</v>
      </c>
      <c r="AE121" s="70" t="s">
        <v>73</v>
      </c>
      <c r="AF121" s="68" t="str">
        <f aca="false">MID(L115,7,1)</f>
        <v>0</v>
      </c>
      <c r="AG121" s="69" t="str">
        <f aca="false">AF121</f>
        <v>0</v>
      </c>
      <c r="AH121" s="53" t="s">
        <v>84</v>
      </c>
      <c r="AI121" s="70" t="s">
        <v>73</v>
      </c>
      <c r="AJ121" s="66"/>
      <c r="AK121" s="66"/>
    </row>
    <row r="122" customFormat="false" ht="15.75" hidden="false" customHeight="false" outlineLevel="0" collapsed="false">
      <c r="C122" s="8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5"/>
      <c r="P122" s="86" t="str">
        <f aca="false">MID(H115,8,1)</f>
        <v>0</v>
      </c>
      <c r="Q122" s="93" t="str">
        <f aca="false">P122</f>
        <v>0</v>
      </c>
      <c r="R122" s="83" t="s">
        <v>86</v>
      </c>
      <c r="S122" s="34" t="s">
        <v>73</v>
      </c>
      <c r="T122" s="86" t="str">
        <f aca="false">MID(I115,8,1)</f>
        <v>0</v>
      </c>
      <c r="U122" s="93" t="str">
        <f aca="false">T122</f>
        <v>0</v>
      </c>
      <c r="V122" s="83" t="s">
        <v>86</v>
      </c>
      <c r="W122" s="34" t="s">
        <v>73</v>
      </c>
      <c r="X122" s="86" t="str">
        <f aca="false">MID(J115,8,1)</f>
        <v>0</v>
      </c>
      <c r="Y122" s="93" t="str">
        <f aca="false">X122</f>
        <v>0</v>
      </c>
      <c r="Z122" s="83" t="s">
        <v>86</v>
      </c>
      <c r="AA122" s="34" t="s">
        <v>73</v>
      </c>
      <c r="AB122" s="86" t="str">
        <f aca="false">MID(K115,8,1)</f>
        <v>0</v>
      </c>
      <c r="AC122" s="93" t="str">
        <f aca="false">AB122</f>
        <v>0</v>
      </c>
      <c r="AD122" s="83" t="s">
        <v>86</v>
      </c>
      <c r="AE122" s="34" t="s">
        <v>73</v>
      </c>
      <c r="AF122" s="86" t="str">
        <f aca="false">MID(L115,8,1)</f>
        <v>0</v>
      </c>
      <c r="AG122" s="93" t="str">
        <f aca="false">AF122</f>
        <v>0</v>
      </c>
      <c r="AH122" s="83" t="s">
        <v>86</v>
      </c>
      <c r="AI122" s="34" t="s">
        <v>73</v>
      </c>
      <c r="AJ122" s="66"/>
      <c r="AK122" s="66"/>
    </row>
    <row r="123" customFormat="false" ht="15.75" hidden="false" customHeight="false" outlineLevel="0" collapsed="false"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 t="s">
        <v>47</v>
      </c>
      <c r="N123" s="42"/>
      <c r="P123" s="43" t="s">
        <v>290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customFormat="false" ht="15.75" hidden="false" customHeight="false" outlineLevel="0" collapsed="false">
      <c r="C124" s="53"/>
      <c r="D124" s="44" t="s">
        <v>291</v>
      </c>
      <c r="E124" s="44"/>
      <c r="F124" s="44"/>
      <c r="G124" s="44"/>
      <c r="H124" s="45" t="s">
        <v>50</v>
      </c>
      <c r="I124" s="45" t="s">
        <v>51</v>
      </c>
      <c r="J124" s="45" t="s">
        <v>52</v>
      </c>
      <c r="K124" s="45" t="s">
        <v>53</v>
      </c>
      <c r="L124" s="45" t="s">
        <v>54</v>
      </c>
      <c r="M124" s="45" t="s">
        <v>55</v>
      </c>
      <c r="N124" s="46"/>
      <c r="P124" s="47" t="s">
        <v>292</v>
      </c>
      <c r="Q124" s="47"/>
      <c r="R124" s="47"/>
      <c r="S124" s="47"/>
      <c r="T124" s="48" t="s">
        <v>293</v>
      </c>
      <c r="U124" s="48"/>
      <c r="V124" s="48"/>
      <c r="W124" s="48"/>
      <c r="X124" s="49" t="s">
        <v>58</v>
      </c>
      <c r="Y124" s="49"/>
      <c r="Z124" s="49"/>
      <c r="AA124" s="49"/>
      <c r="AB124" s="50" t="s">
        <v>59</v>
      </c>
      <c r="AC124" s="50"/>
      <c r="AD124" s="50"/>
      <c r="AE124" s="50"/>
      <c r="AF124" s="92" t="s">
        <v>103</v>
      </c>
      <c r="AG124" s="92"/>
      <c r="AH124" s="92"/>
      <c r="AI124" s="92"/>
      <c r="AJ124" s="140" t="s">
        <v>61</v>
      </c>
      <c r="AK124" s="140"/>
    </row>
    <row r="125" customFormat="false" ht="15.75" hidden="false" customHeight="false" outlineLevel="0" collapsed="false">
      <c r="C125" s="53" t="s">
        <v>62</v>
      </c>
      <c r="D125" s="54" t="s">
        <v>63</v>
      </c>
      <c r="E125" s="55" t="s">
        <v>131</v>
      </c>
      <c r="F125" s="74" t="str">
        <f aca="false">MID(A13,4,2)</f>
        <v>04</v>
      </c>
      <c r="G125" s="56" t="s">
        <v>294</v>
      </c>
      <c r="H125" s="78" t="str">
        <f aca="false">MID(A13,8,2)</f>
        <v>00</v>
      </c>
      <c r="I125" s="115" t="str">
        <f aca="false">MID(A13,10,2)</f>
        <v>00</v>
      </c>
      <c r="J125" s="115" t="str">
        <f aca="false">MID(A13,12,2)</f>
        <v>00</v>
      </c>
      <c r="K125" s="116" t="str">
        <f aca="false">MID(A13,14,2)</f>
        <v>00</v>
      </c>
      <c r="L125" s="116" t="str">
        <f aca="false">MID(A13,16,2)</f>
        <v>00</v>
      </c>
      <c r="M125" s="117" t="str">
        <f aca="false">MID(A13,18,2)</f>
        <v>00</v>
      </c>
      <c r="N125" s="46" t="s">
        <v>67</v>
      </c>
      <c r="P125" s="89"/>
      <c r="Q125" s="89"/>
      <c r="R125" s="89"/>
      <c r="S125" s="89"/>
      <c r="T125" s="89"/>
      <c r="U125" s="89"/>
      <c r="V125" s="89"/>
      <c r="W125" s="89"/>
      <c r="X125" s="62" t="s">
        <v>67</v>
      </c>
      <c r="Y125" s="63" t="s">
        <v>68</v>
      </c>
      <c r="Z125" s="64" t="s">
        <v>69</v>
      </c>
      <c r="AA125" s="46"/>
      <c r="AB125" s="62" t="s">
        <v>67</v>
      </c>
      <c r="AC125" s="63" t="s">
        <v>68</v>
      </c>
      <c r="AD125" s="64" t="s">
        <v>69</v>
      </c>
      <c r="AE125" s="46"/>
      <c r="AF125" s="62" t="s">
        <v>67</v>
      </c>
      <c r="AG125" s="63" t="s">
        <v>68</v>
      </c>
      <c r="AH125" s="64" t="s">
        <v>69</v>
      </c>
      <c r="AI125" s="65"/>
      <c r="AJ125" s="66" t="s">
        <v>70</v>
      </c>
      <c r="AK125" s="66"/>
    </row>
    <row r="126" customFormat="false" ht="15" hidden="false" customHeight="false" outlineLevel="0" collapsed="false">
      <c r="C126" s="53" t="s">
        <v>71</v>
      </c>
      <c r="D126" s="45" t="str">
        <f aca="false">HEX2BIN(D125,8)</f>
        <v>00000111</v>
      </c>
      <c r="E126" s="45" t="str">
        <f aca="false">HEX2BIN(E125,8)</f>
        <v>00100000</v>
      </c>
      <c r="F126" s="45" t="str">
        <f aca="false">HEX2BIN(F125,8)</f>
        <v>00000100</v>
      </c>
      <c r="G126" s="45" t="str">
        <f aca="false">HEX2BIN(G125,8)</f>
        <v>00001001</v>
      </c>
      <c r="H126" s="45" t="str">
        <f aca="false">HEX2BIN(H125,8)</f>
        <v>00000000</v>
      </c>
      <c r="I126" s="45" t="str">
        <f aca="false">HEX2BIN(I125,8)</f>
        <v>00000000</v>
      </c>
      <c r="J126" s="45" t="str">
        <f aca="false">HEX2BIN(J125,8)</f>
        <v>00000000</v>
      </c>
      <c r="K126" s="45" t="str">
        <f aca="false">HEX2BIN(K125,8)</f>
        <v>00000000</v>
      </c>
      <c r="L126" s="45" t="str">
        <f aca="false">HEX2BIN(L125,8)</f>
        <v>00000000</v>
      </c>
      <c r="M126" s="65"/>
      <c r="N126" s="46"/>
      <c r="P126" s="89"/>
      <c r="Q126" s="89"/>
      <c r="R126" s="89"/>
      <c r="S126" s="89"/>
      <c r="T126" s="89"/>
      <c r="U126" s="89"/>
      <c r="V126" s="89"/>
      <c r="W126" s="89"/>
      <c r="X126" s="68" t="str">
        <f aca="false">MID(J126,1,1)</f>
        <v>0</v>
      </c>
      <c r="Y126" s="69" t="str">
        <f aca="false">X126</f>
        <v>0</v>
      </c>
      <c r="Z126" s="53" t="s">
        <v>72</v>
      </c>
      <c r="AA126" s="70" t="s">
        <v>73</v>
      </c>
      <c r="AB126" s="68" t="str">
        <f aca="false">MID(K126,1,1)</f>
        <v>0</v>
      </c>
      <c r="AC126" s="69" t="str">
        <f aca="false">AB126</f>
        <v>0</v>
      </c>
      <c r="AD126" s="53" t="s">
        <v>72</v>
      </c>
      <c r="AE126" s="70" t="s">
        <v>73</v>
      </c>
      <c r="AF126" s="68" t="str">
        <f aca="false">MID(L126,1,1)</f>
        <v>0</v>
      </c>
      <c r="AG126" s="69" t="str">
        <f aca="false">AF126</f>
        <v>0</v>
      </c>
      <c r="AH126" s="53" t="s">
        <v>72</v>
      </c>
      <c r="AI126" s="70" t="s">
        <v>73</v>
      </c>
      <c r="AJ126" s="66"/>
      <c r="AK126" s="66"/>
    </row>
    <row r="127" customFormat="false" ht="15" hidden="false" customHeight="false" outlineLevel="0" collapsed="false">
      <c r="C127" s="53" t="s">
        <v>75</v>
      </c>
      <c r="D127" s="45" t="n">
        <f aca="false">HEX2DEC(D125)</f>
        <v>7</v>
      </c>
      <c r="E127" s="45" t="n">
        <f aca="false">HEX2DEC(E125)</f>
        <v>32</v>
      </c>
      <c r="F127" s="45" t="n">
        <f aca="false">HEX2DEC(F125)</f>
        <v>4</v>
      </c>
      <c r="G127" s="45" t="n">
        <f aca="false">HEX2DEC(G125)</f>
        <v>9</v>
      </c>
      <c r="H127" s="45" t="n">
        <f aca="false">HEX2DEC(H125)</f>
        <v>0</v>
      </c>
      <c r="I127" s="45" t="n">
        <f aca="false">HEX2DEC(I125)</f>
        <v>0</v>
      </c>
      <c r="J127" s="45" t="n">
        <f aca="false">HEX2DEC(J125)</f>
        <v>0</v>
      </c>
      <c r="K127" s="45" t="n">
        <f aca="false">HEX2DEC(K125)</f>
        <v>0</v>
      </c>
      <c r="L127" s="45" t="n">
        <f aca="false">HEX2DEC(L125)</f>
        <v>0</v>
      </c>
      <c r="M127" s="45" t="n">
        <f aca="false">SUM(D127:L127)</f>
        <v>52</v>
      </c>
      <c r="N127" s="46"/>
      <c r="P127" s="89"/>
      <c r="Q127" s="89"/>
      <c r="R127" s="89"/>
      <c r="S127" s="89"/>
      <c r="T127" s="89"/>
      <c r="U127" s="89"/>
      <c r="V127" s="89"/>
      <c r="W127" s="89"/>
      <c r="X127" s="68" t="str">
        <f aca="false">MID(J126,2,1)</f>
        <v>0</v>
      </c>
      <c r="Y127" s="69" t="str">
        <f aca="false">X127</f>
        <v>0</v>
      </c>
      <c r="Z127" s="53" t="s">
        <v>76</v>
      </c>
      <c r="AA127" s="70" t="s">
        <v>73</v>
      </c>
      <c r="AB127" s="68" t="str">
        <f aca="false">MID(K126,2,1)</f>
        <v>0</v>
      </c>
      <c r="AC127" s="69" t="str">
        <f aca="false">AB127</f>
        <v>0</v>
      </c>
      <c r="AD127" s="53" t="s">
        <v>76</v>
      </c>
      <c r="AE127" s="70" t="s">
        <v>73</v>
      </c>
      <c r="AF127" s="68" t="str">
        <f aca="false">MID(L126,2,1)</f>
        <v>0</v>
      </c>
      <c r="AG127" s="69" t="str">
        <f aca="false">AF127</f>
        <v>0</v>
      </c>
      <c r="AH127" s="53" t="s">
        <v>76</v>
      </c>
      <c r="AI127" s="70" t="s">
        <v>73</v>
      </c>
      <c r="AJ127" s="66"/>
      <c r="AK127" s="66"/>
    </row>
    <row r="128" customFormat="false" ht="15" hidden="false" customHeight="false" outlineLevel="0" collapsed="false">
      <c r="C128" s="53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46"/>
      <c r="P128" s="89"/>
      <c r="Q128" s="89"/>
      <c r="R128" s="89"/>
      <c r="S128" s="89"/>
      <c r="T128" s="89"/>
      <c r="U128" s="89"/>
      <c r="V128" s="89"/>
      <c r="W128" s="89"/>
      <c r="X128" s="68" t="str">
        <f aca="false">MID(J126,3,1)</f>
        <v>0</v>
      </c>
      <c r="Y128" s="69" t="str">
        <f aca="false">X128</f>
        <v>0</v>
      </c>
      <c r="Z128" s="53" t="s">
        <v>78</v>
      </c>
      <c r="AA128" s="70" t="s">
        <v>73</v>
      </c>
      <c r="AB128" s="68" t="str">
        <f aca="false">MID(K126,3,1)</f>
        <v>0</v>
      </c>
      <c r="AC128" s="69" t="str">
        <f aca="false">AB128</f>
        <v>0</v>
      </c>
      <c r="AD128" s="53" t="s">
        <v>78</v>
      </c>
      <c r="AE128" s="70" t="s">
        <v>73</v>
      </c>
      <c r="AF128" s="68" t="str">
        <f aca="false">MID(L126,3,1)</f>
        <v>0</v>
      </c>
      <c r="AG128" s="69" t="str">
        <f aca="false">AF128</f>
        <v>0</v>
      </c>
      <c r="AH128" s="53" t="s">
        <v>78</v>
      </c>
      <c r="AI128" s="70" t="s">
        <v>73</v>
      </c>
      <c r="AJ128" s="66"/>
      <c r="AK128" s="66"/>
    </row>
    <row r="129" customFormat="false" ht="15.75" hidden="false" customHeight="false" outlineLevel="0" collapsed="false">
      <c r="C129" s="53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46"/>
      <c r="P129" s="89"/>
      <c r="Q129" s="89"/>
      <c r="R129" s="89"/>
      <c r="S129" s="89"/>
      <c r="T129" s="89"/>
      <c r="U129" s="89"/>
      <c r="V129" s="89"/>
      <c r="W129" s="89"/>
      <c r="X129" s="68" t="str">
        <f aca="false">MID(J126,4,1)</f>
        <v>0</v>
      </c>
      <c r="Y129" s="69" t="str">
        <f aca="false">X129</f>
        <v>0</v>
      </c>
      <c r="Z129" s="53" t="s">
        <v>79</v>
      </c>
      <c r="AA129" s="70" t="s">
        <v>73</v>
      </c>
      <c r="AB129" s="68" t="str">
        <f aca="false">MID(K126,4,1)</f>
        <v>0</v>
      </c>
      <c r="AC129" s="69" t="str">
        <f aca="false">AB129</f>
        <v>0</v>
      </c>
      <c r="AD129" s="53" t="s">
        <v>79</v>
      </c>
      <c r="AE129" s="70" t="s">
        <v>73</v>
      </c>
      <c r="AF129" s="68" t="str">
        <f aca="false">MID(L126,4,1)</f>
        <v>0</v>
      </c>
      <c r="AG129" s="69" t="str">
        <f aca="false">AF129</f>
        <v>0</v>
      </c>
      <c r="AH129" s="53" t="s">
        <v>79</v>
      </c>
      <c r="AI129" s="70" t="s">
        <v>73</v>
      </c>
      <c r="AJ129" s="66"/>
      <c r="AK129" s="66"/>
    </row>
    <row r="130" customFormat="false" ht="15.75" hidden="false" customHeight="false" outlineLevel="0" collapsed="false">
      <c r="C130" s="53" t="s">
        <v>62</v>
      </c>
      <c r="D130" s="73" t="str">
        <f aca="false">D125</f>
        <v>07</v>
      </c>
      <c r="E130" s="74" t="str">
        <f aca="false">E125</f>
        <v>20</v>
      </c>
      <c r="F130" s="74" t="str">
        <f aca="false">F125</f>
        <v>04</v>
      </c>
      <c r="G130" s="75" t="str">
        <f aca="false">G125</f>
        <v>09</v>
      </c>
      <c r="H130" s="141" t="str">
        <f aca="false">H125</f>
        <v>00</v>
      </c>
      <c r="I130" s="130" t="str">
        <f aca="false">I125</f>
        <v>00</v>
      </c>
      <c r="J130" s="78" t="str">
        <f aca="false">BIN2HEX(J131,2)</f>
        <v>00</v>
      </c>
      <c r="K130" s="79" t="str">
        <f aca="false">BIN2HEX(K131,2)</f>
        <v>00</v>
      </c>
      <c r="L130" s="80" t="str">
        <f aca="false">BIN2HEX(L131,2)</f>
        <v>00</v>
      </c>
      <c r="M130" s="81" t="str">
        <f aca="false">IF(LEN(M131)&gt;2,MID(M131,2,2),M131)</f>
        <v>34</v>
      </c>
      <c r="N130" s="46" t="s">
        <v>68</v>
      </c>
      <c r="P130" s="89"/>
      <c r="Q130" s="89"/>
      <c r="R130" s="89"/>
      <c r="S130" s="89"/>
      <c r="T130" s="89"/>
      <c r="U130" s="89"/>
      <c r="V130" s="89"/>
      <c r="W130" s="89"/>
      <c r="X130" s="68" t="str">
        <f aca="false">MID(J126,5,1)</f>
        <v>0</v>
      </c>
      <c r="Y130" s="69" t="str">
        <f aca="false">X130</f>
        <v>0</v>
      </c>
      <c r="Z130" s="53" t="s">
        <v>80</v>
      </c>
      <c r="AA130" s="70" t="s">
        <v>73</v>
      </c>
      <c r="AB130" s="68" t="str">
        <f aca="false">MID(K126,5,1)</f>
        <v>0</v>
      </c>
      <c r="AC130" s="69" t="str">
        <f aca="false">AB130</f>
        <v>0</v>
      </c>
      <c r="AD130" s="53" t="s">
        <v>80</v>
      </c>
      <c r="AE130" s="70" t="s">
        <v>73</v>
      </c>
      <c r="AF130" s="68" t="str">
        <f aca="false">MID(L126,5,1)</f>
        <v>0</v>
      </c>
      <c r="AG130" s="69" t="str">
        <f aca="false">AF130</f>
        <v>0</v>
      </c>
      <c r="AH130" s="53" t="s">
        <v>80</v>
      </c>
      <c r="AI130" s="70" t="s">
        <v>73</v>
      </c>
      <c r="AJ130" s="66"/>
      <c r="AK130" s="66"/>
    </row>
    <row r="131" customFormat="false" ht="15" hidden="false" customHeight="false" outlineLevel="0" collapsed="false">
      <c r="C131" s="53" t="s">
        <v>71</v>
      </c>
      <c r="D131" s="45" t="str">
        <f aca="false">HEX2BIN(D130,8)</f>
        <v>00000111</v>
      </c>
      <c r="E131" s="45" t="str">
        <f aca="false">HEX2BIN(E130,8)</f>
        <v>00100000</v>
      </c>
      <c r="F131" s="45" t="str">
        <f aca="false">HEX2BIN(F130,8)</f>
        <v>00000100</v>
      </c>
      <c r="G131" s="45" t="str">
        <f aca="false">HEX2BIN(G130,8)</f>
        <v>00001001</v>
      </c>
      <c r="H131" s="82"/>
      <c r="I131" s="45"/>
      <c r="J131" s="82" t="str">
        <f aca="false">Y126&amp;Y127&amp;Y128&amp;Y129&amp;Y130&amp;Y131&amp;Y132&amp;Y133</f>
        <v>00000000</v>
      </c>
      <c r="K131" s="82" t="str">
        <f aca="false">AC126&amp;AC127&amp;AC128&amp;AC129&amp;AC130&amp;AC131&amp;AC132&amp;AC133</f>
        <v>00000000</v>
      </c>
      <c r="L131" s="45" t="str">
        <f aca="false">AG126&amp;AG127&amp;AG128&amp;AG129&amp;AG130&amp;AG131&amp;AG132&amp;AG133</f>
        <v>00000000</v>
      </c>
      <c r="M131" s="45" t="str">
        <f aca="false">DEC2HEX(M132)</f>
        <v>34</v>
      </c>
      <c r="N131" s="46"/>
      <c r="P131" s="89"/>
      <c r="Q131" s="89"/>
      <c r="R131" s="89"/>
      <c r="S131" s="89"/>
      <c r="T131" s="89"/>
      <c r="U131" s="89"/>
      <c r="V131" s="89"/>
      <c r="W131" s="89"/>
      <c r="X131" s="68" t="str">
        <f aca="false">MID(J126,6,1)</f>
        <v>0</v>
      </c>
      <c r="Y131" s="69" t="str">
        <f aca="false">X131</f>
        <v>0</v>
      </c>
      <c r="Z131" s="53" t="s">
        <v>83</v>
      </c>
      <c r="AA131" s="70" t="s">
        <v>73</v>
      </c>
      <c r="AB131" s="68" t="str">
        <f aca="false">MID(K126,6,1)</f>
        <v>0</v>
      </c>
      <c r="AC131" s="69" t="str">
        <f aca="false">AB131</f>
        <v>0</v>
      </c>
      <c r="AD131" s="53" t="s">
        <v>83</v>
      </c>
      <c r="AE131" s="70" t="s">
        <v>73</v>
      </c>
      <c r="AF131" s="68" t="str">
        <f aca="false">MID(L126,6,1)</f>
        <v>0</v>
      </c>
      <c r="AG131" s="69" t="str">
        <f aca="false">AF131</f>
        <v>0</v>
      </c>
      <c r="AH131" s="53" t="s">
        <v>83</v>
      </c>
      <c r="AI131" s="70" t="s">
        <v>73</v>
      </c>
      <c r="AJ131" s="66"/>
      <c r="AK131" s="66"/>
    </row>
    <row r="132" customFormat="false" ht="15" hidden="false" customHeight="false" outlineLevel="0" collapsed="false">
      <c r="C132" s="53" t="s">
        <v>75</v>
      </c>
      <c r="D132" s="45" t="n">
        <f aca="false">HEX2DEC(D130)</f>
        <v>7</v>
      </c>
      <c r="E132" s="45" t="n">
        <f aca="false">HEX2DEC(E130)</f>
        <v>32</v>
      </c>
      <c r="F132" s="45" t="n">
        <f aca="false">HEX2DEC(F130)</f>
        <v>4</v>
      </c>
      <c r="G132" s="45" t="n">
        <f aca="false">HEX2DEC(G130)</f>
        <v>9</v>
      </c>
      <c r="H132" s="45" t="n">
        <f aca="false">HEX2DEC(H130)</f>
        <v>0</v>
      </c>
      <c r="I132" s="45" t="n">
        <f aca="false">HEX2DEC(I130)</f>
        <v>0</v>
      </c>
      <c r="J132" s="45" t="n">
        <f aca="false">HEX2DEC(J130)</f>
        <v>0</v>
      </c>
      <c r="K132" s="45" t="n">
        <f aca="false">HEX2DEC(K130)</f>
        <v>0</v>
      </c>
      <c r="L132" s="45" t="n">
        <f aca="false">HEX2DEC(L130)</f>
        <v>0</v>
      </c>
      <c r="M132" s="45" t="n">
        <f aca="false">SUM(D132:L132)</f>
        <v>52</v>
      </c>
      <c r="N132" s="46"/>
      <c r="P132" s="89"/>
      <c r="Q132" s="89"/>
      <c r="R132" s="89"/>
      <c r="S132" s="89"/>
      <c r="T132" s="89"/>
      <c r="U132" s="89"/>
      <c r="V132" s="89"/>
      <c r="W132" s="89"/>
      <c r="X132" s="68" t="str">
        <f aca="false">MID(J126,7,1)</f>
        <v>0</v>
      </c>
      <c r="Y132" s="69" t="str">
        <f aca="false">X132</f>
        <v>0</v>
      </c>
      <c r="Z132" s="53" t="s">
        <v>84</v>
      </c>
      <c r="AA132" s="70" t="s">
        <v>73</v>
      </c>
      <c r="AB132" s="68" t="str">
        <f aca="false">MID(K126,7,1)</f>
        <v>0</v>
      </c>
      <c r="AC132" s="69" t="str">
        <f aca="false">AB132</f>
        <v>0</v>
      </c>
      <c r="AD132" s="53" t="s">
        <v>84</v>
      </c>
      <c r="AE132" s="70" t="s">
        <v>73</v>
      </c>
      <c r="AF132" s="68" t="str">
        <f aca="false">MID(L126,7,1)</f>
        <v>0</v>
      </c>
      <c r="AG132" s="69" t="str">
        <f aca="false">AF132</f>
        <v>0</v>
      </c>
      <c r="AH132" s="53" t="s">
        <v>84</v>
      </c>
      <c r="AI132" s="70" t="s">
        <v>73</v>
      </c>
      <c r="AJ132" s="66"/>
      <c r="AK132" s="66"/>
    </row>
    <row r="133" customFormat="false" ht="15.75" hidden="false" customHeight="false" outlineLevel="0" collapsed="false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5"/>
      <c r="P133" s="89"/>
      <c r="Q133" s="89"/>
      <c r="R133" s="89"/>
      <c r="S133" s="89"/>
      <c r="T133" s="89"/>
      <c r="U133" s="89"/>
      <c r="V133" s="89"/>
      <c r="W133" s="89"/>
      <c r="X133" s="86" t="str">
        <f aca="false">MID(J126,8,1)</f>
        <v>0</v>
      </c>
      <c r="Y133" s="93" t="str">
        <f aca="false">X133</f>
        <v>0</v>
      </c>
      <c r="Z133" s="83" t="s">
        <v>86</v>
      </c>
      <c r="AA133" s="34" t="s">
        <v>73</v>
      </c>
      <c r="AB133" s="86" t="str">
        <f aca="false">MID(K126,8,1)</f>
        <v>0</v>
      </c>
      <c r="AC133" s="93" t="str">
        <f aca="false">AB133</f>
        <v>0</v>
      </c>
      <c r="AD133" s="83" t="s">
        <v>86</v>
      </c>
      <c r="AE133" s="34" t="s">
        <v>73</v>
      </c>
      <c r="AF133" s="86" t="str">
        <f aca="false">MID(L126,8,1)</f>
        <v>0</v>
      </c>
      <c r="AG133" s="93" t="str">
        <f aca="false">AF133</f>
        <v>0</v>
      </c>
      <c r="AH133" s="83" t="s">
        <v>86</v>
      </c>
      <c r="AI133" s="34" t="s">
        <v>73</v>
      </c>
      <c r="AJ133" s="66"/>
      <c r="AK133" s="66"/>
    </row>
    <row r="134" customFormat="false" ht="15.75" hidden="false" customHeight="false" outlineLevel="0" collapsed="false"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 t="s">
        <v>47</v>
      </c>
      <c r="N134" s="42"/>
      <c r="P134" s="43" t="s">
        <v>295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customFormat="false" ht="15.75" hidden="false" customHeight="false" outlineLevel="0" collapsed="false">
      <c r="C135" s="53"/>
      <c r="D135" s="44" t="s">
        <v>296</v>
      </c>
      <c r="E135" s="44"/>
      <c r="F135" s="44"/>
      <c r="G135" s="44"/>
      <c r="H135" s="45" t="s">
        <v>50</v>
      </c>
      <c r="I135" s="45" t="s">
        <v>51</v>
      </c>
      <c r="J135" s="45" t="s">
        <v>52</v>
      </c>
      <c r="K135" s="45" t="s">
        <v>53</v>
      </c>
      <c r="L135" s="45" t="s">
        <v>54</v>
      </c>
      <c r="M135" s="45" t="s">
        <v>55</v>
      </c>
      <c r="N135" s="46"/>
      <c r="P135" s="47" t="s">
        <v>56</v>
      </c>
      <c r="Q135" s="47"/>
      <c r="R135" s="47"/>
      <c r="S135" s="47"/>
      <c r="T135" s="48" t="s">
        <v>57</v>
      </c>
      <c r="U135" s="48"/>
      <c r="V135" s="48"/>
      <c r="W135" s="48"/>
      <c r="X135" s="49" t="s">
        <v>58</v>
      </c>
      <c r="Y135" s="49"/>
      <c r="Z135" s="49"/>
      <c r="AA135" s="49"/>
      <c r="AB135" s="50" t="s">
        <v>297</v>
      </c>
      <c r="AC135" s="50"/>
      <c r="AD135" s="50"/>
      <c r="AE135" s="50"/>
      <c r="AF135" s="92" t="s">
        <v>298</v>
      </c>
      <c r="AG135" s="92"/>
      <c r="AH135" s="92"/>
      <c r="AI135" s="92"/>
      <c r="AJ135" s="140" t="s">
        <v>61</v>
      </c>
      <c r="AK135" s="140"/>
    </row>
    <row r="136" customFormat="false" ht="15.75" hidden="false" customHeight="false" outlineLevel="0" collapsed="false">
      <c r="C136" s="53" t="s">
        <v>62</v>
      </c>
      <c r="D136" s="54" t="s">
        <v>63</v>
      </c>
      <c r="E136" s="55" t="s">
        <v>131</v>
      </c>
      <c r="F136" s="74" t="str">
        <f aca="false">MID(A14,4,2)</f>
        <v>04</v>
      </c>
      <c r="G136" s="56" t="s">
        <v>299</v>
      </c>
      <c r="H136" s="114" t="str">
        <f aca="false">MID(A14,8,2)</f>
        <v>00</v>
      </c>
      <c r="I136" s="115" t="str">
        <f aca="false">MID(A14,10,2)</f>
        <v>00</v>
      </c>
      <c r="J136" s="78" t="str">
        <f aca="false">MID(A14,12,2)</f>
        <v>00</v>
      </c>
      <c r="K136" s="115" t="str">
        <f aca="false">MID(A14,14,2)</f>
        <v>00</v>
      </c>
      <c r="L136" s="116" t="str">
        <f aca="false">MID(A14,16,2)</f>
        <v>00</v>
      </c>
      <c r="M136" s="117" t="str">
        <f aca="false">MID(A14,18,2)</f>
        <v>00</v>
      </c>
      <c r="N136" s="46" t="s">
        <v>67</v>
      </c>
      <c r="P136" s="62" t="s">
        <v>67</v>
      </c>
      <c r="Q136" s="63" t="s">
        <v>68</v>
      </c>
      <c r="R136" s="64" t="s">
        <v>69</v>
      </c>
      <c r="S136" s="46"/>
      <c r="T136" s="62" t="s">
        <v>67</v>
      </c>
      <c r="U136" s="63" t="s">
        <v>68</v>
      </c>
      <c r="V136" s="64" t="s">
        <v>69</v>
      </c>
      <c r="W136" s="46"/>
      <c r="X136" s="62" t="s">
        <v>67</v>
      </c>
      <c r="Y136" s="63" t="s">
        <v>68</v>
      </c>
      <c r="Z136" s="64" t="s">
        <v>69</v>
      </c>
      <c r="AA136" s="46"/>
      <c r="AB136" s="89"/>
      <c r="AC136" s="89"/>
      <c r="AD136" s="89"/>
      <c r="AE136" s="89"/>
      <c r="AF136" s="89"/>
      <c r="AG136" s="89"/>
      <c r="AH136" s="89"/>
      <c r="AI136" s="89"/>
      <c r="AJ136" s="66" t="s">
        <v>70</v>
      </c>
      <c r="AK136" s="66"/>
    </row>
    <row r="137" customFormat="false" ht="15" hidden="false" customHeight="false" outlineLevel="0" collapsed="false">
      <c r="C137" s="53" t="s">
        <v>71</v>
      </c>
      <c r="D137" s="45" t="str">
        <f aca="false">HEX2BIN(D136,8)</f>
        <v>00000111</v>
      </c>
      <c r="E137" s="45" t="str">
        <f aca="false">HEX2BIN(E136,8)</f>
        <v>00100000</v>
      </c>
      <c r="F137" s="45" t="str">
        <f aca="false">HEX2BIN(F136,8)</f>
        <v>00000100</v>
      </c>
      <c r="G137" s="45" t="str">
        <f aca="false">HEX2BIN(G136,8)</f>
        <v>00010000</v>
      </c>
      <c r="H137" s="45" t="str">
        <f aca="false">HEX2BIN(H136,8)</f>
        <v>00000000</v>
      </c>
      <c r="I137" s="45" t="str">
        <f aca="false">HEX2BIN(I136,8)</f>
        <v>00000000</v>
      </c>
      <c r="J137" s="45" t="str">
        <f aca="false">HEX2BIN(J136,8)</f>
        <v>00000000</v>
      </c>
      <c r="K137" s="45" t="str">
        <f aca="false">HEX2BIN(K136,8)</f>
        <v>00000000</v>
      </c>
      <c r="L137" s="45" t="str">
        <f aca="false">HEX2BIN(L136,8)</f>
        <v>00000000</v>
      </c>
      <c r="M137" s="65"/>
      <c r="N137" s="46"/>
      <c r="P137" s="68" t="str">
        <f aca="false">MID(H137,1,1)</f>
        <v>0</v>
      </c>
      <c r="Q137" s="69" t="str">
        <f aca="false">P137</f>
        <v>0</v>
      </c>
      <c r="R137" s="53" t="s">
        <v>72</v>
      </c>
      <c r="S137" s="70" t="s">
        <v>73</v>
      </c>
      <c r="T137" s="68" t="str">
        <f aca="false">MID(I137,1,1)</f>
        <v>0</v>
      </c>
      <c r="U137" s="69" t="str">
        <f aca="false">T137</f>
        <v>0</v>
      </c>
      <c r="V137" s="53" t="s">
        <v>72</v>
      </c>
      <c r="W137" s="70" t="s">
        <v>73</v>
      </c>
      <c r="X137" s="68" t="str">
        <f aca="false">MID(J137,1,1)</f>
        <v>0</v>
      </c>
      <c r="Y137" s="69" t="str">
        <f aca="false">X137</f>
        <v>0</v>
      </c>
      <c r="Z137" s="53" t="s">
        <v>72</v>
      </c>
      <c r="AA137" s="70" t="s">
        <v>73</v>
      </c>
      <c r="AB137" s="89"/>
      <c r="AC137" s="89"/>
      <c r="AD137" s="89"/>
      <c r="AE137" s="89"/>
      <c r="AF137" s="89"/>
      <c r="AG137" s="89"/>
      <c r="AH137" s="89"/>
      <c r="AI137" s="89"/>
      <c r="AJ137" s="66"/>
      <c r="AK137" s="66"/>
    </row>
    <row r="138" customFormat="false" ht="15" hidden="false" customHeight="false" outlineLevel="0" collapsed="false">
      <c r="C138" s="53" t="s">
        <v>75</v>
      </c>
      <c r="D138" s="45" t="n">
        <f aca="false">HEX2DEC(D136)</f>
        <v>7</v>
      </c>
      <c r="E138" s="45" t="n">
        <f aca="false">HEX2DEC(E136)</f>
        <v>32</v>
      </c>
      <c r="F138" s="45" t="n">
        <f aca="false">HEX2DEC(F136)</f>
        <v>4</v>
      </c>
      <c r="G138" s="45" t="n">
        <f aca="false">HEX2DEC(G136)</f>
        <v>16</v>
      </c>
      <c r="H138" s="45" t="n">
        <f aca="false">HEX2DEC(H136)</f>
        <v>0</v>
      </c>
      <c r="I138" s="45" t="n">
        <f aca="false">HEX2DEC(I136)</f>
        <v>0</v>
      </c>
      <c r="J138" s="45" t="n">
        <f aca="false">HEX2DEC(J136)</f>
        <v>0</v>
      </c>
      <c r="K138" s="45" t="n">
        <f aca="false">HEX2DEC(K136)</f>
        <v>0</v>
      </c>
      <c r="L138" s="45" t="n">
        <f aca="false">HEX2DEC(L136)</f>
        <v>0</v>
      </c>
      <c r="M138" s="45" t="n">
        <f aca="false">SUM(D138:L138)</f>
        <v>59</v>
      </c>
      <c r="N138" s="46"/>
      <c r="P138" s="68" t="str">
        <f aca="false">MID(H137,2,1)</f>
        <v>0</v>
      </c>
      <c r="Q138" s="69" t="str">
        <f aca="false">P138</f>
        <v>0</v>
      </c>
      <c r="R138" s="53" t="s">
        <v>76</v>
      </c>
      <c r="S138" s="70" t="s">
        <v>73</v>
      </c>
      <c r="T138" s="68" t="str">
        <f aca="false">MID(I137,2,1)</f>
        <v>0</v>
      </c>
      <c r="U138" s="69" t="str">
        <f aca="false">T138</f>
        <v>0</v>
      </c>
      <c r="V138" s="53" t="s">
        <v>76</v>
      </c>
      <c r="W138" s="70" t="s">
        <v>73</v>
      </c>
      <c r="X138" s="68" t="str">
        <f aca="false">MID(J137,2,1)</f>
        <v>0</v>
      </c>
      <c r="Y138" s="69" t="str">
        <f aca="false">X138</f>
        <v>0</v>
      </c>
      <c r="Z138" s="53" t="s">
        <v>76</v>
      </c>
      <c r="AA138" s="70" t="s">
        <v>73</v>
      </c>
      <c r="AB138" s="89"/>
      <c r="AC138" s="89"/>
      <c r="AD138" s="89"/>
      <c r="AE138" s="89"/>
      <c r="AF138" s="89"/>
      <c r="AG138" s="89"/>
      <c r="AH138" s="89"/>
      <c r="AI138" s="89"/>
      <c r="AJ138" s="66"/>
      <c r="AK138" s="66"/>
    </row>
    <row r="139" customFormat="false" ht="15" hidden="false" customHeight="false" outlineLevel="0" collapsed="false">
      <c r="C139" s="53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46"/>
      <c r="P139" s="68" t="str">
        <f aca="false">MID(H137,3,1)</f>
        <v>0</v>
      </c>
      <c r="Q139" s="69" t="str">
        <f aca="false">P139</f>
        <v>0</v>
      </c>
      <c r="R139" s="53" t="s">
        <v>78</v>
      </c>
      <c r="S139" s="70" t="s">
        <v>73</v>
      </c>
      <c r="T139" s="68" t="str">
        <f aca="false">MID(I137,3,1)</f>
        <v>0</v>
      </c>
      <c r="U139" s="69" t="str">
        <f aca="false">T139</f>
        <v>0</v>
      </c>
      <c r="V139" s="53" t="s">
        <v>78</v>
      </c>
      <c r="W139" s="70" t="s">
        <v>73</v>
      </c>
      <c r="X139" s="68" t="str">
        <f aca="false">MID(J137,3,1)</f>
        <v>0</v>
      </c>
      <c r="Y139" s="69" t="str">
        <f aca="false">X139</f>
        <v>0</v>
      </c>
      <c r="Z139" s="53" t="s">
        <v>78</v>
      </c>
      <c r="AA139" s="70" t="s">
        <v>73</v>
      </c>
      <c r="AB139" s="89"/>
      <c r="AC139" s="89"/>
      <c r="AD139" s="89"/>
      <c r="AE139" s="89"/>
      <c r="AF139" s="89"/>
      <c r="AG139" s="89"/>
      <c r="AH139" s="89"/>
      <c r="AI139" s="89"/>
      <c r="AJ139" s="66"/>
      <c r="AK139" s="66"/>
    </row>
    <row r="140" customFormat="false" ht="15.75" hidden="false" customHeight="false" outlineLevel="0" collapsed="false">
      <c r="C140" s="53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46"/>
      <c r="P140" s="68" t="str">
        <f aca="false">MID(H137,4,1)</f>
        <v>0</v>
      </c>
      <c r="Q140" s="69" t="str">
        <f aca="false">P140</f>
        <v>0</v>
      </c>
      <c r="R140" s="53" t="s">
        <v>79</v>
      </c>
      <c r="S140" s="70" t="s">
        <v>73</v>
      </c>
      <c r="T140" s="68" t="str">
        <f aca="false">MID(I137,4,1)</f>
        <v>0</v>
      </c>
      <c r="U140" s="69" t="str">
        <f aca="false">T140</f>
        <v>0</v>
      </c>
      <c r="V140" s="53" t="s">
        <v>79</v>
      </c>
      <c r="W140" s="70" t="s">
        <v>73</v>
      </c>
      <c r="X140" s="68" t="str">
        <f aca="false">MID(J137,4,1)</f>
        <v>0</v>
      </c>
      <c r="Y140" s="69" t="str">
        <f aca="false">X140</f>
        <v>0</v>
      </c>
      <c r="Z140" s="53" t="s">
        <v>79</v>
      </c>
      <c r="AA140" s="70" t="s">
        <v>73</v>
      </c>
      <c r="AB140" s="89"/>
      <c r="AC140" s="89"/>
      <c r="AD140" s="89"/>
      <c r="AE140" s="89"/>
      <c r="AF140" s="89"/>
      <c r="AG140" s="89"/>
      <c r="AH140" s="89"/>
      <c r="AI140" s="89"/>
      <c r="AJ140" s="66"/>
      <c r="AK140" s="66"/>
    </row>
    <row r="141" customFormat="false" ht="15.75" hidden="false" customHeight="false" outlineLevel="0" collapsed="false">
      <c r="C141" s="53" t="s">
        <v>62</v>
      </c>
      <c r="D141" s="73" t="str">
        <f aca="false">D136</f>
        <v>07</v>
      </c>
      <c r="E141" s="74" t="str">
        <f aca="false">E136</f>
        <v>20</v>
      </c>
      <c r="F141" s="74" t="str">
        <f aca="false">F136</f>
        <v>04</v>
      </c>
      <c r="G141" s="75" t="str">
        <f aca="false">G136</f>
        <v>10</v>
      </c>
      <c r="H141" s="76" t="str">
        <f aca="false">BIN2HEX(H142,2)</f>
        <v>00</v>
      </c>
      <c r="I141" s="77" t="str">
        <f aca="false">BIN2HEX(I142,2)</f>
        <v>00</v>
      </c>
      <c r="J141" s="78" t="str">
        <f aca="false">BIN2HEX(J142,2)</f>
        <v>00</v>
      </c>
      <c r="K141" s="130" t="str">
        <f aca="false">K136</f>
        <v>00</v>
      </c>
      <c r="L141" s="131" t="str">
        <f aca="false">L136</f>
        <v>00</v>
      </c>
      <c r="M141" s="81" t="str">
        <f aca="false">IF(LEN(M142)&gt;2,MID(M142,2,2),M142)</f>
        <v>3B</v>
      </c>
      <c r="N141" s="46" t="s">
        <v>68</v>
      </c>
      <c r="P141" s="68" t="str">
        <f aca="false">MID(H137,5,1)</f>
        <v>0</v>
      </c>
      <c r="Q141" s="69" t="str">
        <f aca="false">P141</f>
        <v>0</v>
      </c>
      <c r="R141" s="53" t="s">
        <v>80</v>
      </c>
      <c r="S141" s="70" t="s">
        <v>73</v>
      </c>
      <c r="T141" s="68" t="str">
        <f aca="false">MID(I137,5,1)</f>
        <v>0</v>
      </c>
      <c r="U141" s="69" t="str">
        <f aca="false">T141</f>
        <v>0</v>
      </c>
      <c r="V141" s="53" t="s">
        <v>80</v>
      </c>
      <c r="W141" s="70" t="s">
        <v>73</v>
      </c>
      <c r="X141" s="68" t="str">
        <f aca="false">MID(J137,5,1)</f>
        <v>0</v>
      </c>
      <c r="Y141" s="69" t="str">
        <f aca="false">X141</f>
        <v>0</v>
      </c>
      <c r="Z141" s="53" t="s">
        <v>80</v>
      </c>
      <c r="AA141" s="70" t="s">
        <v>73</v>
      </c>
      <c r="AB141" s="89"/>
      <c r="AC141" s="89"/>
      <c r="AD141" s="89"/>
      <c r="AE141" s="89"/>
      <c r="AF141" s="89"/>
      <c r="AG141" s="89"/>
      <c r="AH141" s="89"/>
      <c r="AI141" s="89"/>
      <c r="AJ141" s="66"/>
      <c r="AK141" s="66"/>
    </row>
    <row r="142" customFormat="false" ht="15" hidden="false" customHeight="false" outlineLevel="0" collapsed="false">
      <c r="C142" s="53" t="s">
        <v>71</v>
      </c>
      <c r="D142" s="45" t="str">
        <f aca="false">HEX2BIN(D141,8)</f>
        <v>00000111</v>
      </c>
      <c r="E142" s="45" t="str">
        <f aca="false">HEX2BIN(E141,8)</f>
        <v>00100000</v>
      </c>
      <c r="F142" s="45" t="str">
        <f aca="false">HEX2BIN(F141,8)</f>
        <v>00000100</v>
      </c>
      <c r="G142" s="45" t="str">
        <f aca="false">HEX2BIN(G141,8)</f>
        <v>00010000</v>
      </c>
      <c r="H142" s="82" t="str">
        <f aca="false">Q137&amp;Q138&amp;Q139&amp;Q140&amp;Q141&amp;Q142&amp;Q143&amp;Q144</f>
        <v>00000000</v>
      </c>
      <c r="I142" s="45" t="str">
        <f aca="false">U137&amp;U138&amp;U139&amp;U140&amp;U141&amp;U142&amp;U143&amp;U144</f>
        <v>00000000</v>
      </c>
      <c r="J142" s="82" t="str">
        <f aca="false">Y137&amp;Y138&amp;Y139&amp;Y140&amp;Y141&amp;Y142&amp;Y143&amp;Y144</f>
        <v>00000000</v>
      </c>
      <c r="K142" s="82"/>
      <c r="L142" s="45"/>
      <c r="M142" s="45" t="str">
        <f aca="false">DEC2HEX(M143)</f>
        <v>3B</v>
      </c>
      <c r="N142" s="46"/>
      <c r="P142" s="68" t="str">
        <f aca="false">MID(H137,6,1)</f>
        <v>0</v>
      </c>
      <c r="Q142" s="69" t="str">
        <f aca="false">P142</f>
        <v>0</v>
      </c>
      <c r="R142" s="53" t="s">
        <v>83</v>
      </c>
      <c r="S142" s="70" t="s">
        <v>73</v>
      </c>
      <c r="T142" s="68" t="str">
        <f aca="false">MID(I137,6,1)</f>
        <v>0</v>
      </c>
      <c r="U142" s="69" t="str">
        <f aca="false">T142</f>
        <v>0</v>
      </c>
      <c r="V142" s="53" t="s">
        <v>83</v>
      </c>
      <c r="W142" s="70" t="s">
        <v>73</v>
      </c>
      <c r="X142" s="68" t="str">
        <f aca="false">MID(J137,6,1)</f>
        <v>0</v>
      </c>
      <c r="Y142" s="69" t="str">
        <f aca="false">X142</f>
        <v>0</v>
      </c>
      <c r="Z142" s="53" t="s">
        <v>83</v>
      </c>
      <c r="AA142" s="70" t="s">
        <v>73</v>
      </c>
      <c r="AB142" s="89"/>
      <c r="AC142" s="89"/>
      <c r="AD142" s="89"/>
      <c r="AE142" s="89"/>
      <c r="AF142" s="89"/>
      <c r="AG142" s="89"/>
      <c r="AH142" s="89"/>
      <c r="AI142" s="89"/>
      <c r="AJ142" s="66"/>
      <c r="AK142" s="66"/>
    </row>
    <row r="143" customFormat="false" ht="15" hidden="false" customHeight="false" outlineLevel="0" collapsed="false">
      <c r="C143" s="53" t="s">
        <v>75</v>
      </c>
      <c r="D143" s="45" t="n">
        <f aca="false">HEX2DEC(D141)</f>
        <v>7</v>
      </c>
      <c r="E143" s="45" t="n">
        <f aca="false">HEX2DEC(E141)</f>
        <v>32</v>
      </c>
      <c r="F143" s="45" t="n">
        <f aca="false">HEX2DEC(F141)</f>
        <v>4</v>
      </c>
      <c r="G143" s="45" t="n">
        <f aca="false">HEX2DEC(G141)</f>
        <v>16</v>
      </c>
      <c r="H143" s="45" t="n">
        <f aca="false">HEX2DEC(H141)</f>
        <v>0</v>
      </c>
      <c r="I143" s="45" t="n">
        <f aca="false">HEX2DEC(I141)</f>
        <v>0</v>
      </c>
      <c r="J143" s="45" t="n">
        <f aca="false">HEX2DEC(J141)</f>
        <v>0</v>
      </c>
      <c r="K143" s="45" t="n">
        <f aca="false">HEX2DEC(K141)</f>
        <v>0</v>
      </c>
      <c r="L143" s="45" t="n">
        <f aca="false">HEX2DEC(L141)</f>
        <v>0</v>
      </c>
      <c r="M143" s="45" t="n">
        <f aca="false">SUM(D143:L143)</f>
        <v>59</v>
      </c>
      <c r="N143" s="46"/>
      <c r="P143" s="68" t="str">
        <f aca="false">MID(H137,7,1)</f>
        <v>0</v>
      </c>
      <c r="Q143" s="69" t="str">
        <f aca="false">P143</f>
        <v>0</v>
      </c>
      <c r="R143" s="53" t="s">
        <v>84</v>
      </c>
      <c r="S143" s="70" t="s">
        <v>73</v>
      </c>
      <c r="T143" s="68" t="str">
        <f aca="false">MID(I137,7,1)</f>
        <v>0</v>
      </c>
      <c r="U143" s="69" t="str">
        <f aca="false">T143</f>
        <v>0</v>
      </c>
      <c r="V143" s="53" t="s">
        <v>84</v>
      </c>
      <c r="W143" s="70" t="s">
        <v>73</v>
      </c>
      <c r="X143" s="68" t="str">
        <f aca="false">MID(J137,7,1)</f>
        <v>0</v>
      </c>
      <c r="Y143" s="69" t="str">
        <f aca="false">X143</f>
        <v>0</v>
      </c>
      <c r="Z143" s="53" t="s">
        <v>84</v>
      </c>
      <c r="AA143" s="70" t="s">
        <v>73</v>
      </c>
      <c r="AB143" s="89"/>
      <c r="AC143" s="89"/>
      <c r="AD143" s="89"/>
      <c r="AE143" s="89"/>
      <c r="AF143" s="89"/>
      <c r="AG143" s="89"/>
      <c r="AH143" s="89"/>
      <c r="AI143" s="89"/>
      <c r="AJ143" s="66"/>
      <c r="AK143" s="66"/>
    </row>
    <row r="144" customFormat="false" ht="15.75" hidden="false" customHeight="false" outlineLevel="0" collapsed="false">
      <c r="C144" s="8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5"/>
      <c r="P144" s="86" t="str">
        <f aca="false">MID(H137,8,1)</f>
        <v>0</v>
      </c>
      <c r="Q144" s="93" t="str">
        <f aca="false">P144</f>
        <v>0</v>
      </c>
      <c r="R144" s="83" t="s">
        <v>86</v>
      </c>
      <c r="S144" s="34" t="s">
        <v>73</v>
      </c>
      <c r="T144" s="86" t="str">
        <f aca="false">MID(I137,8,1)</f>
        <v>0</v>
      </c>
      <c r="U144" s="93" t="str">
        <f aca="false">T144</f>
        <v>0</v>
      </c>
      <c r="V144" s="83" t="s">
        <v>86</v>
      </c>
      <c r="W144" s="34" t="s">
        <v>73</v>
      </c>
      <c r="X144" s="86" t="str">
        <f aca="false">MID(J137,8,1)</f>
        <v>0</v>
      </c>
      <c r="Y144" s="93" t="str">
        <f aca="false">X144</f>
        <v>0</v>
      </c>
      <c r="Z144" s="83" t="s">
        <v>86</v>
      </c>
      <c r="AA144" s="34" t="s">
        <v>73</v>
      </c>
      <c r="AB144" s="89"/>
      <c r="AC144" s="89"/>
      <c r="AD144" s="89"/>
      <c r="AE144" s="89"/>
      <c r="AF144" s="89"/>
      <c r="AG144" s="89"/>
      <c r="AH144" s="89"/>
      <c r="AI144" s="89"/>
      <c r="AJ144" s="66"/>
      <c r="AK144" s="66"/>
    </row>
    <row r="145" customFormat="false" ht="15.75" hidden="false" customHeight="false" outlineLevel="0" collapsed="false"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 t="s">
        <v>47</v>
      </c>
      <c r="N145" s="42"/>
      <c r="P145" s="43" t="s">
        <v>300</v>
      </c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customFormat="false" ht="15.75" hidden="false" customHeight="false" outlineLevel="0" collapsed="false">
      <c r="C146" s="53"/>
      <c r="D146" s="44" t="s">
        <v>301</v>
      </c>
      <c r="E146" s="44"/>
      <c r="F146" s="44"/>
      <c r="G146" s="44"/>
      <c r="H146" s="45" t="s">
        <v>50</v>
      </c>
      <c r="I146" s="45" t="s">
        <v>51</v>
      </c>
      <c r="J146" s="45" t="s">
        <v>52</v>
      </c>
      <c r="K146" s="45" t="s">
        <v>53</v>
      </c>
      <c r="L146" s="45" t="s">
        <v>54</v>
      </c>
      <c r="M146" s="45" t="s">
        <v>55</v>
      </c>
      <c r="N146" s="46"/>
      <c r="P146" s="47" t="s">
        <v>56</v>
      </c>
      <c r="Q146" s="47"/>
      <c r="R146" s="47"/>
      <c r="S146" s="47"/>
      <c r="T146" s="48" t="s">
        <v>57</v>
      </c>
      <c r="U146" s="48"/>
      <c r="V146" s="48"/>
      <c r="W146" s="48"/>
      <c r="X146" s="49" t="s">
        <v>58</v>
      </c>
      <c r="Y146" s="49"/>
      <c r="Z146" s="49"/>
      <c r="AA146" s="49"/>
      <c r="AB146" s="50" t="s">
        <v>59</v>
      </c>
      <c r="AC146" s="50"/>
      <c r="AD146" s="50"/>
      <c r="AE146" s="50"/>
      <c r="AF146" s="92" t="s">
        <v>103</v>
      </c>
      <c r="AG146" s="92"/>
      <c r="AH146" s="92"/>
      <c r="AI146" s="92"/>
      <c r="AJ146" s="140" t="s">
        <v>61</v>
      </c>
      <c r="AK146" s="140"/>
    </row>
    <row r="147" customFormat="false" ht="15.75" hidden="false" customHeight="false" outlineLevel="0" collapsed="false">
      <c r="C147" s="53" t="s">
        <v>62</v>
      </c>
      <c r="D147" s="54" t="s">
        <v>63</v>
      </c>
      <c r="E147" s="55" t="s">
        <v>131</v>
      </c>
      <c r="F147" s="74" t="str">
        <f aca="false">MID(A15,4,2)</f>
        <v>04</v>
      </c>
      <c r="G147" s="56" t="s">
        <v>302</v>
      </c>
      <c r="H147" s="78" t="str">
        <f aca="false">MID(A15,8,2)</f>
        <v>00</v>
      </c>
      <c r="I147" s="115" t="str">
        <f aca="false">MID(A15,10,2)</f>
        <v>00</v>
      </c>
      <c r="J147" s="115" t="str">
        <f aca="false">MID(A15,12,2)</f>
        <v>00</v>
      </c>
      <c r="K147" s="116" t="str">
        <f aca="false">MID(A15,14,2)</f>
        <v>00</v>
      </c>
      <c r="L147" s="116" t="str">
        <f aca="false">MID(A15,16,2)</f>
        <v>00</v>
      </c>
      <c r="M147" s="117" t="str">
        <f aca="false">MID(A15,18,2)</f>
        <v>00</v>
      </c>
      <c r="N147" s="46" t="s">
        <v>67</v>
      </c>
      <c r="P147" s="62" t="s">
        <v>67</v>
      </c>
      <c r="Q147" s="63" t="s">
        <v>68</v>
      </c>
      <c r="R147" s="64" t="s">
        <v>69</v>
      </c>
      <c r="S147" s="46"/>
      <c r="T147" s="62" t="s">
        <v>67</v>
      </c>
      <c r="U147" s="63" t="s">
        <v>68</v>
      </c>
      <c r="V147" s="64" t="s">
        <v>69</v>
      </c>
      <c r="W147" s="46"/>
      <c r="X147" s="62" t="s">
        <v>67</v>
      </c>
      <c r="Y147" s="63" t="s">
        <v>68</v>
      </c>
      <c r="Z147" s="64" t="s">
        <v>69</v>
      </c>
      <c r="AA147" s="46"/>
      <c r="AB147" s="62" t="s">
        <v>67</v>
      </c>
      <c r="AC147" s="63" t="s">
        <v>68</v>
      </c>
      <c r="AD147" s="64" t="s">
        <v>69</v>
      </c>
      <c r="AE147" s="46"/>
      <c r="AF147" s="62" t="s">
        <v>67</v>
      </c>
      <c r="AG147" s="63" t="s">
        <v>68</v>
      </c>
      <c r="AH147" s="64" t="s">
        <v>69</v>
      </c>
      <c r="AI147" s="65"/>
      <c r="AJ147" s="66" t="s">
        <v>70</v>
      </c>
      <c r="AK147" s="66"/>
    </row>
    <row r="148" customFormat="false" ht="15" hidden="false" customHeight="false" outlineLevel="0" collapsed="false">
      <c r="C148" s="53" t="s">
        <v>71</v>
      </c>
      <c r="D148" s="45" t="str">
        <f aca="false">HEX2BIN(D147,8)</f>
        <v>00000111</v>
      </c>
      <c r="E148" s="45" t="str">
        <f aca="false">HEX2BIN(E147,8)</f>
        <v>00100000</v>
      </c>
      <c r="F148" s="45" t="str">
        <f aca="false">HEX2BIN(F147,8)</f>
        <v>00000100</v>
      </c>
      <c r="G148" s="45" t="str">
        <f aca="false">HEX2BIN(G147,8)</f>
        <v>00010001</v>
      </c>
      <c r="H148" s="45" t="str">
        <f aca="false">HEX2BIN(H147,8)</f>
        <v>00000000</v>
      </c>
      <c r="I148" s="45" t="str">
        <f aca="false">HEX2BIN(I147,8)</f>
        <v>00000000</v>
      </c>
      <c r="J148" s="45" t="str">
        <f aca="false">HEX2BIN(J147,8)</f>
        <v>00000000</v>
      </c>
      <c r="K148" s="45" t="str">
        <f aca="false">HEX2BIN(K147,8)</f>
        <v>00000000</v>
      </c>
      <c r="L148" s="45" t="str">
        <f aca="false">HEX2BIN(L147,8)</f>
        <v>00000000</v>
      </c>
      <c r="M148" s="65"/>
      <c r="N148" s="46"/>
      <c r="P148" s="68" t="str">
        <f aca="false">MID(H148,1,1)</f>
        <v>0</v>
      </c>
      <c r="Q148" s="69" t="str">
        <f aca="false">P148</f>
        <v>0</v>
      </c>
      <c r="R148" s="53" t="s">
        <v>72</v>
      </c>
      <c r="S148" s="70" t="s">
        <v>73</v>
      </c>
      <c r="T148" s="68" t="str">
        <f aca="false">MID(I148,1,1)</f>
        <v>0</v>
      </c>
      <c r="U148" s="69" t="str">
        <f aca="false">T148</f>
        <v>0</v>
      </c>
      <c r="V148" s="53" t="s">
        <v>72</v>
      </c>
      <c r="W148" s="70" t="s">
        <v>73</v>
      </c>
      <c r="X148" s="68" t="str">
        <f aca="false">MID(J148,1,1)</f>
        <v>0</v>
      </c>
      <c r="Y148" s="69" t="str">
        <f aca="false">X148</f>
        <v>0</v>
      </c>
      <c r="Z148" s="53" t="s">
        <v>72</v>
      </c>
      <c r="AA148" s="70" t="s">
        <v>73</v>
      </c>
      <c r="AB148" s="68" t="str">
        <f aca="false">MID(K148,1,1)</f>
        <v>0</v>
      </c>
      <c r="AC148" s="69" t="str">
        <f aca="false">AB148</f>
        <v>0</v>
      </c>
      <c r="AD148" s="53" t="s">
        <v>72</v>
      </c>
      <c r="AE148" s="70" t="s">
        <v>73</v>
      </c>
      <c r="AF148" s="68" t="str">
        <f aca="false">MID(L148,1,1)</f>
        <v>0</v>
      </c>
      <c r="AG148" s="69" t="str">
        <f aca="false">AF148</f>
        <v>0</v>
      </c>
      <c r="AH148" s="53" t="s">
        <v>72</v>
      </c>
      <c r="AI148" s="70" t="s">
        <v>73</v>
      </c>
      <c r="AJ148" s="66"/>
      <c r="AK148" s="66"/>
    </row>
    <row r="149" customFormat="false" ht="15" hidden="false" customHeight="false" outlineLevel="0" collapsed="false">
      <c r="C149" s="53" t="s">
        <v>75</v>
      </c>
      <c r="D149" s="45" t="n">
        <f aca="false">HEX2DEC(D147)</f>
        <v>7</v>
      </c>
      <c r="E149" s="45" t="n">
        <f aca="false">HEX2DEC(E147)</f>
        <v>32</v>
      </c>
      <c r="F149" s="45" t="n">
        <f aca="false">HEX2DEC(F147)</f>
        <v>4</v>
      </c>
      <c r="G149" s="45" t="n">
        <f aca="false">HEX2DEC(G147)</f>
        <v>17</v>
      </c>
      <c r="H149" s="45" t="n">
        <f aca="false">HEX2DEC(H147)</f>
        <v>0</v>
      </c>
      <c r="I149" s="45" t="n">
        <f aca="false">HEX2DEC(I147)</f>
        <v>0</v>
      </c>
      <c r="J149" s="45" t="n">
        <f aca="false">HEX2DEC(J147)</f>
        <v>0</v>
      </c>
      <c r="K149" s="45" t="n">
        <f aca="false">HEX2DEC(K147)</f>
        <v>0</v>
      </c>
      <c r="L149" s="45" t="n">
        <f aca="false">HEX2DEC(L147)</f>
        <v>0</v>
      </c>
      <c r="M149" s="45" t="n">
        <f aca="false">SUM(D149:L149)</f>
        <v>60</v>
      </c>
      <c r="N149" s="46"/>
      <c r="P149" s="68" t="str">
        <f aca="false">MID(H148,2,1)</f>
        <v>0</v>
      </c>
      <c r="Q149" s="69" t="str">
        <f aca="false">P149</f>
        <v>0</v>
      </c>
      <c r="R149" s="53" t="s">
        <v>76</v>
      </c>
      <c r="S149" s="70" t="s">
        <v>73</v>
      </c>
      <c r="T149" s="68" t="str">
        <f aca="false">MID(I148,2,1)</f>
        <v>0</v>
      </c>
      <c r="U149" s="69" t="str">
        <f aca="false">T149</f>
        <v>0</v>
      </c>
      <c r="V149" s="53" t="s">
        <v>76</v>
      </c>
      <c r="W149" s="70" t="s">
        <v>73</v>
      </c>
      <c r="X149" s="68" t="str">
        <f aca="false">MID(J148,2,1)</f>
        <v>0</v>
      </c>
      <c r="Y149" s="69" t="str">
        <f aca="false">X149</f>
        <v>0</v>
      </c>
      <c r="Z149" s="53" t="s">
        <v>76</v>
      </c>
      <c r="AA149" s="70" t="s">
        <v>73</v>
      </c>
      <c r="AB149" s="68" t="str">
        <f aca="false">MID(K148,2,1)</f>
        <v>0</v>
      </c>
      <c r="AC149" s="69" t="str">
        <f aca="false">AB149</f>
        <v>0</v>
      </c>
      <c r="AD149" s="53" t="s">
        <v>76</v>
      </c>
      <c r="AE149" s="70" t="s">
        <v>73</v>
      </c>
      <c r="AF149" s="68" t="str">
        <f aca="false">MID(L148,2,1)</f>
        <v>0</v>
      </c>
      <c r="AG149" s="69" t="str">
        <f aca="false">AF149</f>
        <v>0</v>
      </c>
      <c r="AH149" s="53" t="s">
        <v>76</v>
      </c>
      <c r="AI149" s="70" t="s">
        <v>73</v>
      </c>
      <c r="AJ149" s="66"/>
      <c r="AK149" s="66"/>
    </row>
    <row r="150" customFormat="false" ht="15" hidden="false" customHeight="false" outlineLevel="0" collapsed="false">
      <c r="C150" s="53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46"/>
      <c r="P150" s="68" t="str">
        <f aca="false">MID(H148,3,1)</f>
        <v>0</v>
      </c>
      <c r="Q150" s="69" t="str">
        <f aca="false">P150</f>
        <v>0</v>
      </c>
      <c r="R150" s="53" t="s">
        <v>78</v>
      </c>
      <c r="S150" s="70" t="s">
        <v>73</v>
      </c>
      <c r="T150" s="68" t="str">
        <f aca="false">MID(I148,3,1)</f>
        <v>0</v>
      </c>
      <c r="U150" s="69" t="str">
        <f aca="false">T150</f>
        <v>0</v>
      </c>
      <c r="V150" s="53" t="s">
        <v>78</v>
      </c>
      <c r="W150" s="70" t="s">
        <v>73</v>
      </c>
      <c r="X150" s="68" t="str">
        <f aca="false">MID(J148,3,1)</f>
        <v>0</v>
      </c>
      <c r="Y150" s="69" t="str">
        <f aca="false">X150</f>
        <v>0</v>
      </c>
      <c r="Z150" s="53" t="s">
        <v>78</v>
      </c>
      <c r="AA150" s="70" t="s">
        <v>73</v>
      </c>
      <c r="AB150" s="68" t="str">
        <f aca="false">MID(K148,3,1)</f>
        <v>0</v>
      </c>
      <c r="AC150" s="69" t="str">
        <f aca="false">AB150</f>
        <v>0</v>
      </c>
      <c r="AD150" s="53" t="s">
        <v>78</v>
      </c>
      <c r="AE150" s="70" t="s">
        <v>73</v>
      </c>
      <c r="AF150" s="68" t="str">
        <f aca="false">MID(L148,3,1)</f>
        <v>0</v>
      </c>
      <c r="AG150" s="69" t="str">
        <f aca="false">AF150</f>
        <v>0</v>
      </c>
      <c r="AH150" s="53" t="s">
        <v>78</v>
      </c>
      <c r="AI150" s="70" t="s">
        <v>73</v>
      </c>
      <c r="AJ150" s="66"/>
      <c r="AK150" s="66"/>
    </row>
    <row r="151" customFormat="false" ht="15.75" hidden="false" customHeight="false" outlineLevel="0" collapsed="false">
      <c r="C151" s="53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46"/>
      <c r="P151" s="68" t="str">
        <f aca="false">MID(H148,4,1)</f>
        <v>0</v>
      </c>
      <c r="Q151" s="69" t="str">
        <f aca="false">P151</f>
        <v>0</v>
      </c>
      <c r="R151" s="53" t="s">
        <v>79</v>
      </c>
      <c r="S151" s="70" t="s">
        <v>73</v>
      </c>
      <c r="T151" s="68" t="str">
        <f aca="false">MID(I148,4,1)</f>
        <v>0</v>
      </c>
      <c r="U151" s="69" t="str">
        <f aca="false">T151</f>
        <v>0</v>
      </c>
      <c r="V151" s="53" t="s">
        <v>79</v>
      </c>
      <c r="W151" s="70" t="s">
        <v>73</v>
      </c>
      <c r="X151" s="68" t="str">
        <f aca="false">MID(J148,4,1)</f>
        <v>0</v>
      </c>
      <c r="Y151" s="69" t="str">
        <f aca="false">X151</f>
        <v>0</v>
      </c>
      <c r="Z151" s="53" t="s">
        <v>79</v>
      </c>
      <c r="AA151" s="70" t="s">
        <v>73</v>
      </c>
      <c r="AB151" s="68" t="str">
        <f aca="false">MID(K148,4,1)</f>
        <v>0</v>
      </c>
      <c r="AC151" s="69" t="str">
        <f aca="false">AB151</f>
        <v>0</v>
      </c>
      <c r="AD151" s="53" t="s">
        <v>79</v>
      </c>
      <c r="AE151" s="70" t="s">
        <v>73</v>
      </c>
      <c r="AF151" s="68" t="str">
        <f aca="false">MID(L148,4,1)</f>
        <v>0</v>
      </c>
      <c r="AG151" s="69" t="str">
        <f aca="false">AF151</f>
        <v>0</v>
      </c>
      <c r="AH151" s="53" t="s">
        <v>79</v>
      </c>
      <c r="AI151" s="70" t="s">
        <v>73</v>
      </c>
      <c r="AJ151" s="66"/>
      <c r="AK151" s="66"/>
    </row>
    <row r="152" customFormat="false" ht="15.75" hidden="false" customHeight="false" outlineLevel="0" collapsed="false">
      <c r="C152" s="53" t="s">
        <v>62</v>
      </c>
      <c r="D152" s="73" t="str">
        <f aca="false">D147</f>
        <v>07</v>
      </c>
      <c r="E152" s="74" t="str">
        <f aca="false">E147</f>
        <v>20</v>
      </c>
      <c r="F152" s="74" t="str">
        <f aca="false">F147</f>
        <v>04</v>
      </c>
      <c r="G152" s="75" t="str">
        <f aca="false">G147</f>
        <v>11</v>
      </c>
      <c r="H152" s="76" t="str">
        <f aca="false">BIN2HEX(H153,2)</f>
        <v>00</v>
      </c>
      <c r="I152" s="77" t="str">
        <f aca="false">BIN2HEX(I153,2)</f>
        <v>00</v>
      </c>
      <c r="J152" s="78" t="str">
        <f aca="false">BIN2HEX(J153,2)</f>
        <v>00</v>
      </c>
      <c r="K152" s="79" t="str">
        <f aca="false">BIN2HEX(K153,2)</f>
        <v>00</v>
      </c>
      <c r="L152" s="80" t="str">
        <f aca="false">BIN2HEX(L153,2)</f>
        <v>00</v>
      </c>
      <c r="M152" s="81" t="str">
        <f aca="false">IF(LEN(M153)&gt;2,MID(M153,2,2),M153)</f>
        <v>3C</v>
      </c>
      <c r="N152" s="46" t="s">
        <v>68</v>
      </c>
      <c r="P152" s="68" t="str">
        <f aca="false">MID(H148,5,1)</f>
        <v>0</v>
      </c>
      <c r="Q152" s="69" t="str">
        <f aca="false">P152</f>
        <v>0</v>
      </c>
      <c r="R152" s="53" t="s">
        <v>80</v>
      </c>
      <c r="S152" s="70" t="s">
        <v>73</v>
      </c>
      <c r="T152" s="68" t="str">
        <f aca="false">MID(I148,5,1)</f>
        <v>0</v>
      </c>
      <c r="U152" s="69" t="str">
        <f aca="false">T152</f>
        <v>0</v>
      </c>
      <c r="V152" s="53" t="s">
        <v>80</v>
      </c>
      <c r="W152" s="70" t="s">
        <v>73</v>
      </c>
      <c r="X152" s="68" t="str">
        <f aca="false">MID(J148,5,1)</f>
        <v>0</v>
      </c>
      <c r="Y152" s="69" t="str">
        <f aca="false">X152</f>
        <v>0</v>
      </c>
      <c r="Z152" s="53" t="s">
        <v>80</v>
      </c>
      <c r="AA152" s="70" t="s">
        <v>73</v>
      </c>
      <c r="AB152" s="68" t="str">
        <f aca="false">MID(K148,5,1)</f>
        <v>0</v>
      </c>
      <c r="AC152" s="69" t="str">
        <f aca="false">AB152</f>
        <v>0</v>
      </c>
      <c r="AD152" s="53" t="s">
        <v>80</v>
      </c>
      <c r="AE152" s="70" t="s">
        <v>73</v>
      </c>
      <c r="AF152" s="68" t="str">
        <f aca="false">MID(L148,5,1)</f>
        <v>0</v>
      </c>
      <c r="AG152" s="69" t="str">
        <f aca="false">AF152</f>
        <v>0</v>
      </c>
      <c r="AH152" s="53" t="s">
        <v>80</v>
      </c>
      <c r="AI152" s="70" t="s">
        <v>73</v>
      </c>
      <c r="AJ152" s="66"/>
      <c r="AK152" s="66"/>
    </row>
    <row r="153" customFormat="false" ht="15" hidden="false" customHeight="false" outlineLevel="0" collapsed="false">
      <c r="C153" s="53" t="s">
        <v>71</v>
      </c>
      <c r="D153" s="45" t="str">
        <f aca="false">HEX2BIN(D152,8)</f>
        <v>00000111</v>
      </c>
      <c r="E153" s="45" t="str">
        <f aca="false">HEX2BIN(E152,8)</f>
        <v>00100000</v>
      </c>
      <c r="F153" s="45" t="str">
        <f aca="false">HEX2BIN(F152,8)</f>
        <v>00000100</v>
      </c>
      <c r="G153" s="45" t="str">
        <f aca="false">HEX2BIN(G152,8)</f>
        <v>00010001</v>
      </c>
      <c r="H153" s="82" t="str">
        <f aca="false">Q148&amp;Q149&amp;Q150&amp;Q151&amp;Q152&amp;Q153&amp;Q154&amp;Q155</f>
        <v>00000000</v>
      </c>
      <c r="I153" s="45" t="str">
        <f aca="false">U148&amp;U149&amp;U150&amp;U151&amp;U152&amp;U153&amp;U154&amp;U155</f>
        <v>00000000</v>
      </c>
      <c r="J153" s="82" t="str">
        <f aca="false">Y148&amp;Y149&amp;Y150&amp;Y151&amp;Y152&amp;Y153&amp;Y154&amp;Y155</f>
        <v>00000000</v>
      </c>
      <c r="K153" s="82" t="str">
        <f aca="false">AC148&amp;AC149&amp;AC150&amp;AC151&amp;AC152&amp;AC153&amp;AC154&amp;AC155</f>
        <v>00000000</v>
      </c>
      <c r="L153" s="45" t="str">
        <f aca="false">AG148&amp;AG149&amp;AG150&amp;AG151&amp;AG152&amp;AG153&amp;AG154&amp;AG155</f>
        <v>00000000</v>
      </c>
      <c r="M153" s="45" t="str">
        <f aca="false">DEC2HEX(M154)</f>
        <v>3C</v>
      </c>
      <c r="N153" s="46"/>
      <c r="P153" s="68" t="str">
        <f aca="false">MID(H148,6,1)</f>
        <v>0</v>
      </c>
      <c r="Q153" s="69" t="str">
        <f aca="false">P153</f>
        <v>0</v>
      </c>
      <c r="R153" s="53" t="s">
        <v>83</v>
      </c>
      <c r="S153" s="70" t="s">
        <v>73</v>
      </c>
      <c r="T153" s="68" t="str">
        <f aca="false">MID(I148,6,1)</f>
        <v>0</v>
      </c>
      <c r="U153" s="69" t="str">
        <f aca="false">T153</f>
        <v>0</v>
      </c>
      <c r="V153" s="53" t="s">
        <v>83</v>
      </c>
      <c r="W153" s="70" t="s">
        <v>73</v>
      </c>
      <c r="X153" s="68" t="str">
        <f aca="false">MID(J148,6,1)</f>
        <v>0</v>
      </c>
      <c r="Y153" s="69" t="str">
        <f aca="false">X153</f>
        <v>0</v>
      </c>
      <c r="Z153" s="53" t="s">
        <v>83</v>
      </c>
      <c r="AA153" s="70" t="s">
        <v>73</v>
      </c>
      <c r="AB153" s="68" t="str">
        <f aca="false">MID(K148,6,1)</f>
        <v>0</v>
      </c>
      <c r="AC153" s="69" t="str">
        <f aca="false">AB153</f>
        <v>0</v>
      </c>
      <c r="AD153" s="53" t="s">
        <v>83</v>
      </c>
      <c r="AE153" s="70" t="s">
        <v>73</v>
      </c>
      <c r="AF153" s="68" t="str">
        <f aca="false">MID(L148,6,1)</f>
        <v>0</v>
      </c>
      <c r="AG153" s="69" t="str">
        <f aca="false">AF153</f>
        <v>0</v>
      </c>
      <c r="AH153" s="53" t="s">
        <v>83</v>
      </c>
      <c r="AI153" s="70" t="s">
        <v>73</v>
      </c>
      <c r="AJ153" s="66"/>
      <c r="AK153" s="66"/>
    </row>
    <row r="154" customFormat="false" ht="15" hidden="false" customHeight="false" outlineLevel="0" collapsed="false">
      <c r="C154" s="53" t="s">
        <v>75</v>
      </c>
      <c r="D154" s="45" t="n">
        <f aca="false">HEX2DEC(D152)</f>
        <v>7</v>
      </c>
      <c r="E154" s="45" t="n">
        <f aca="false">HEX2DEC(E152)</f>
        <v>32</v>
      </c>
      <c r="F154" s="45" t="n">
        <f aca="false">HEX2DEC(F152)</f>
        <v>4</v>
      </c>
      <c r="G154" s="45" t="n">
        <f aca="false">HEX2DEC(G152)</f>
        <v>17</v>
      </c>
      <c r="H154" s="45" t="n">
        <f aca="false">HEX2DEC(H152)</f>
        <v>0</v>
      </c>
      <c r="I154" s="45" t="n">
        <f aca="false">HEX2DEC(I152)</f>
        <v>0</v>
      </c>
      <c r="J154" s="45" t="n">
        <f aca="false">HEX2DEC(J152)</f>
        <v>0</v>
      </c>
      <c r="K154" s="45" t="n">
        <f aca="false">HEX2DEC(K152)</f>
        <v>0</v>
      </c>
      <c r="L154" s="45" t="n">
        <f aca="false">HEX2DEC(L152)</f>
        <v>0</v>
      </c>
      <c r="M154" s="45" t="n">
        <f aca="false">SUM(D154:L154)</f>
        <v>60</v>
      </c>
      <c r="N154" s="46"/>
      <c r="P154" s="68" t="str">
        <f aca="false">MID(H148,7,1)</f>
        <v>0</v>
      </c>
      <c r="Q154" s="69" t="str">
        <f aca="false">P154</f>
        <v>0</v>
      </c>
      <c r="R154" s="53" t="s">
        <v>84</v>
      </c>
      <c r="S154" s="70" t="s">
        <v>73</v>
      </c>
      <c r="T154" s="68" t="str">
        <f aca="false">MID(I148,7,1)</f>
        <v>0</v>
      </c>
      <c r="U154" s="69" t="str">
        <f aca="false">T154</f>
        <v>0</v>
      </c>
      <c r="V154" s="53" t="s">
        <v>84</v>
      </c>
      <c r="W154" s="70" t="s">
        <v>73</v>
      </c>
      <c r="X154" s="68" t="str">
        <f aca="false">MID(J148,7,1)</f>
        <v>0</v>
      </c>
      <c r="Y154" s="69" t="str">
        <f aca="false">X154</f>
        <v>0</v>
      </c>
      <c r="Z154" s="53" t="s">
        <v>84</v>
      </c>
      <c r="AA154" s="70" t="s">
        <v>73</v>
      </c>
      <c r="AB154" s="68" t="str">
        <f aca="false">MID(K148,7,1)</f>
        <v>0</v>
      </c>
      <c r="AC154" s="69" t="str">
        <f aca="false">AB154</f>
        <v>0</v>
      </c>
      <c r="AD154" s="53" t="s">
        <v>84</v>
      </c>
      <c r="AE154" s="70" t="s">
        <v>73</v>
      </c>
      <c r="AF154" s="68" t="str">
        <f aca="false">MID(L148,7,1)</f>
        <v>0</v>
      </c>
      <c r="AG154" s="69" t="str">
        <f aca="false">AF154</f>
        <v>0</v>
      </c>
      <c r="AH154" s="53" t="s">
        <v>84</v>
      </c>
      <c r="AI154" s="70" t="s">
        <v>73</v>
      </c>
      <c r="AJ154" s="66"/>
      <c r="AK154" s="66"/>
    </row>
    <row r="155" customFormat="false" ht="15.75" hidden="false" customHeight="false" outlineLevel="0" collapsed="false">
      <c r="C155" s="8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5"/>
      <c r="P155" s="86" t="str">
        <f aca="false">MID(H148,8,1)</f>
        <v>0</v>
      </c>
      <c r="Q155" s="93" t="str">
        <f aca="false">P155</f>
        <v>0</v>
      </c>
      <c r="R155" s="83" t="s">
        <v>86</v>
      </c>
      <c r="S155" s="34" t="s">
        <v>73</v>
      </c>
      <c r="T155" s="86" t="str">
        <f aca="false">MID(I148,8,1)</f>
        <v>0</v>
      </c>
      <c r="U155" s="93" t="str">
        <f aca="false">T155</f>
        <v>0</v>
      </c>
      <c r="V155" s="83" t="s">
        <v>86</v>
      </c>
      <c r="W155" s="34" t="s">
        <v>73</v>
      </c>
      <c r="X155" s="86" t="str">
        <f aca="false">MID(J148,8,1)</f>
        <v>0</v>
      </c>
      <c r="Y155" s="93" t="str">
        <f aca="false">X155</f>
        <v>0</v>
      </c>
      <c r="Z155" s="83" t="s">
        <v>86</v>
      </c>
      <c r="AA155" s="34" t="s">
        <v>73</v>
      </c>
      <c r="AB155" s="86" t="str">
        <f aca="false">MID(K148,8,1)</f>
        <v>0</v>
      </c>
      <c r="AC155" s="93" t="str">
        <f aca="false">AB155</f>
        <v>0</v>
      </c>
      <c r="AD155" s="83" t="s">
        <v>86</v>
      </c>
      <c r="AE155" s="34" t="s">
        <v>73</v>
      </c>
      <c r="AF155" s="86" t="str">
        <f aca="false">MID(L148,8,1)</f>
        <v>0</v>
      </c>
      <c r="AG155" s="93" t="str">
        <f aca="false">AF155</f>
        <v>0</v>
      </c>
      <c r="AH155" s="83" t="s">
        <v>86</v>
      </c>
      <c r="AI155" s="34" t="s">
        <v>73</v>
      </c>
      <c r="AJ155" s="66"/>
      <c r="AK155" s="66"/>
    </row>
    <row r="156" customFormat="false" ht="15.75" hidden="false" customHeight="false" outlineLevel="0" collapsed="false"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 t="s">
        <v>47</v>
      </c>
      <c r="N156" s="42"/>
      <c r="P156" s="43" t="s">
        <v>303</v>
      </c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customFormat="false" ht="15.75" hidden="false" customHeight="false" outlineLevel="0" collapsed="false">
      <c r="C157" s="53"/>
      <c r="D157" s="44" t="s">
        <v>304</v>
      </c>
      <c r="E157" s="44"/>
      <c r="F157" s="44"/>
      <c r="G157" s="44"/>
      <c r="H157" s="45" t="s">
        <v>50</v>
      </c>
      <c r="I157" s="45" t="s">
        <v>51</v>
      </c>
      <c r="J157" s="45" t="s">
        <v>52</v>
      </c>
      <c r="K157" s="45" t="s">
        <v>53</v>
      </c>
      <c r="L157" s="45" t="s">
        <v>54</v>
      </c>
      <c r="M157" s="45" t="s">
        <v>55</v>
      </c>
      <c r="N157" s="46"/>
      <c r="P157" s="47" t="s">
        <v>56</v>
      </c>
      <c r="Q157" s="47"/>
      <c r="R157" s="47"/>
      <c r="S157" s="47"/>
      <c r="T157" s="48" t="s">
        <v>305</v>
      </c>
      <c r="U157" s="48"/>
      <c r="V157" s="48"/>
      <c r="W157" s="48"/>
      <c r="X157" s="49" t="s">
        <v>306</v>
      </c>
      <c r="Y157" s="49"/>
      <c r="Z157" s="49"/>
      <c r="AA157" s="49"/>
      <c r="AB157" s="50" t="s">
        <v>59</v>
      </c>
      <c r="AC157" s="50"/>
      <c r="AD157" s="50"/>
      <c r="AE157" s="50"/>
      <c r="AF157" s="92" t="s">
        <v>103</v>
      </c>
      <c r="AG157" s="92"/>
      <c r="AH157" s="92"/>
      <c r="AI157" s="92"/>
      <c r="AJ157" s="52" t="s">
        <v>61</v>
      </c>
      <c r="AK157" s="52"/>
    </row>
    <row r="158" customFormat="false" ht="15.75" hidden="false" customHeight="false" outlineLevel="0" collapsed="false">
      <c r="C158" s="53" t="s">
        <v>62</v>
      </c>
      <c r="D158" s="54" t="s">
        <v>63</v>
      </c>
      <c r="E158" s="55" t="s">
        <v>131</v>
      </c>
      <c r="F158" s="74" t="str">
        <f aca="false">MID(A16,4,2)</f>
        <v>04</v>
      </c>
      <c r="G158" s="56" t="s">
        <v>307</v>
      </c>
      <c r="H158" s="78" t="str">
        <f aca="false">MID(A16,8,2)</f>
        <v>00</v>
      </c>
      <c r="I158" s="115" t="str">
        <f aca="false">MID(A16,10,2)</f>
        <v>00</v>
      </c>
      <c r="J158" s="115" t="str">
        <f aca="false">MID(A16,12,2)</f>
        <v>00</v>
      </c>
      <c r="K158" s="116" t="str">
        <f aca="false">MID(A16,14,2)</f>
        <v>00</v>
      </c>
      <c r="L158" s="116" t="str">
        <f aca="false">MID(A16,16,2)</f>
        <v>00</v>
      </c>
      <c r="M158" s="117" t="str">
        <f aca="false">MID(A16,18,2)</f>
        <v>00</v>
      </c>
      <c r="N158" s="46" t="s">
        <v>67</v>
      </c>
      <c r="P158" s="62" t="s">
        <v>67</v>
      </c>
      <c r="Q158" s="63" t="s">
        <v>68</v>
      </c>
      <c r="R158" s="64" t="s">
        <v>69</v>
      </c>
      <c r="S158" s="46"/>
      <c r="T158" s="89"/>
      <c r="U158" s="89"/>
      <c r="V158" s="89"/>
      <c r="W158" s="89"/>
      <c r="X158" s="89"/>
      <c r="Y158" s="89"/>
      <c r="Z158" s="89"/>
      <c r="AA158" s="89"/>
      <c r="AB158" s="62" t="s">
        <v>67</v>
      </c>
      <c r="AC158" s="63" t="s">
        <v>68</v>
      </c>
      <c r="AD158" s="64" t="s">
        <v>69</v>
      </c>
      <c r="AE158" s="46"/>
      <c r="AF158" s="62" t="s">
        <v>67</v>
      </c>
      <c r="AG158" s="63" t="s">
        <v>68</v>
      </c>
      <c r="AH158" s="64" t="s">
        <v>69</v>
      </c>
      <c r="AI158" s="65"/>
      <c r="AJ158" s="66" t="s">
        <v>70</v>
      </c>
      <c r="AK158" s="66"/>
    </row>
    <row r="159" customFormat="false" ht="15" hidden="false" customHeight="false" outlineLevel="0" collapsed="false">
      <c r="C159" s="53" t="s">
        <v>71</v>
      </c>
      <c r="D159" s="45" t="str">
        <f aca="false">HEX2BIN(D158,8)</f>
        <v>00000111</v>
      </c>
      <c r="E159" s="45" t="str">
        <f aca="false">HEX2BIN(E158,8)</f>
        <v>00100000</v>
      </c>
      <c r="F159" s="45" t="str">
        <f aca="false">HEX2BIN(F158,8)</f>
        <v>00000100</v>
      </c>
      <c r="G159" s="45" t="str">
        <f aca="false">HEX2BIN(G158,8)</f>
        <v>00010010</v>
      </c>
      <c r="H159" s="45" t="str">
        <f aca="false">HEX2BIN(H158,8)</f>
        <v>00000000</v>
      </c>
      <c r="I159" s="45" t="str">
        <f aca="false">HEX2BIN(I158,8)</f>
        <v>00000000</v>
      </c>
      <c r="J159" s="45" t="str">
        <f aca="false">HEX2BIN(J158,8)</f>
        <v>00000000</v>
      </c>
      <c r="K159" s="45" t="str">
        <f aca="false">HEX2BIN(K158,8)</f>
        <v>00000000</v>
      </c>
      <c r="L159" s="45" t="str">
        <f aca="false">HEX2BIN(L158,8)</f>
        <v>00000000</v>
      </c>
      <c r="M159" s="65"/>
      <c r="N159" s="46"/>
      <c r="P159" s="68" t="str">
        <f aca="false">MID(H159,1,1)</f>
        <v>0</v>
      </c>
      <c r="Q159" s="69" t="str">
        <f aca="false">P159</f>
        <v>0</v>
      </c>
      <c r="R159" s="53" t="s">
        <v>72</v>
      </c>
      <c r="S159" s="70" t="s">
        <v>73</v>
      </c>
      <c r="T159" s="89"/>
      <c r="U159" s="89"/>
      <c r="V159" s="89"/>
      <c r="W159" s="89"/>
      <c r="X159" s="89"/>
      <c r="Y159" s="89"/>
      <c r="Z159" s="89"/>
      <c r="AA159" s="89"/>
      <c r="AB159" s="68" t="str">
        <f aca="false">MID(K159,1,1)</f>
        <v>0</v>
      </c>
      <c r="AC159" s="69" t="str">
        <f aca="false">AB159</f>
        <v>0</v>
      </c>
      <c r="AD159" s="53" t="s">
        <v>72</v>
      </c>
      <c r="AE159" s="70" t="s">
        <v>73</v>
      </c>
      <c r="AF159" s="68" t="str">
        <f aca="false">MID(L159,1,1)</f>
        <v>0</v>
      </c>
      <c r="AG159" s="69" t="str">
        <f aca="false">AF159</f>
        <v>0</v>
      </c>
      <c r="AH159" s="53" t="s">
        <v>72</v>
      </c>
      <c r="AI159" s="70" t="s">
        <v>73</v>
      </c>
      <c r="AJ159" s="66"/>
      <c r="AK159" s="66"/>
    </row>
    <row r="160" customFormat="false" ht="15" hidden="false" customHeight="false" outlineLevel="0" collapsed="false">
      <c r="C160" s="53" t="s">
        <v>75</v>
      </c>
      <c r="D160" s="45" t="n">
        <f aca="false">HEX2DEC(D158)</f>
        <v>7</v>
      </c>
      <c r="E160" s="45" t="n">
        <f aca="false">HEX2DEC(E158)</f>
        <v>32</v>
      </c>
      <c r="F160" s="45" t="n">
        <f aca="false">HEX2DEC(F158)</f>
        <v>4</v>
      </c>
      <c r="G160" s="45" t="n">
        <f aca="false">HEX2DEC(G158)</f>
        <v>18</v>
      </c>
      <c r="H160" s="45" t="n">
        <f aca="false">HEX2DEC(H158)</f>
        <v>0</v>
      </c>
      <c r="I160" s="45" t="n">
        <f aca="false">HEX2DEC(I158)</f>
        <v>0</v>
      </c>
      <c r="J160" s="45" t="n">
        <f aca="false">HEX2DEC(J158)</f>
        <v>0</v>
      </c>
      <c r="K160" s="45" t="n">
        <f aca="false">HEX2DEC(K158)</f>
        <v>0</v>
      </c>
      <c r="L160" s="45" t="n">
        <f aca="false">HEX2DEC(L158)</f>
        <v>0</v>
      </c>
      <c r="M160" s="45" t="n">
        <f aca="false">SUM(D160:L160)</f>
        <v>61</v>
      </c>
      <c r="N160" s="46"/>
      <c r="P160" s="68" t="str">
        <f aca="false">MID(H159,2,1)</f>
        <v>0</v>
      </c>
      <c r="Q160" s="69" t="str">
        <f aca="false">P160</f>
        <v>0</v>
      </c>
      <c r="R160" s="53" t="s">
        <v>76</v>
      </c>
      <c r="S160" s="70" t="s">
        <v>73</v>
      </c>
      <c r="T160" s="89"/>
      <c r="U160" s="89"/>
      <c r="V160" s="89"/>
      <c r="W160" s="89"/>
      <c r="X160" s="89"/>
      <c r="Y160" s="89"/>
      <c r="Z160" s="89"/>
      <c r="AA160" s="89"/>
      <c r="AB160" s="68" t="str">
        <f aca="false">MID(K159,2,1)</f>
        <v>0</v>
      </c>
      <c r="AC160" s="69" t="str">
        <f aca="false">AB160</f>
        <v>0</v>
      </c>
      <c r="AD160" s="53" t="s">
        <v>76</v>
      </c>
      <c r="AE160" s="70" t="s">
        <v>73</v>
      </c>
      <c r="AF160" s="68" t="str">
        <f aca="false">MID(L159,2,1)</f>
        <v>0</v>
      </c>
      <c r="AG160" s="69" t="str">
        <f aca="false">AF160</f>
        <v>0</v>
      </c>
      <c r="AH160" s="53" t="s">
        <v>76</v>
      </c>
      <c r="AI160" s="70" t="s">
        <v>73</v>
      </c>
      <c r="AJ160" s="66"/>
      <c r="AK160" s="66"/>
    </row>
    <row r="161" customFormat="false" ht="15" hidden="false" customHeight="false" outlineLevel="0" collapsed="false">
      <c r="C161" s="53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46"/>
      <c r="P161" s="68" t="str">
        <f aca="false">MID(H159,3,1)</f>
        <v>0</v>
      </c>
      <c r="Q161" s="69" t="str">
        <f aca="false">P161</f>
        <v>0</v>
      </c>
      <c r="R161" s="53" t="s">
        <v>78</v>
      </c>
      <c r="S161" s="70" t="s">
        <v>73</v>
      </c>
      <c r="T161" s="89"/>
      <c r="U161" s="89"/>
      <c r="V161" s="89"/>
      <c r="W161" s="89"/>
      <c r="X161" s="89"/>
      <c r="Y161" s="89"/>
      <c r="Z161" s="89"/>
      <c r="AA161" s="89"/>
      <c r="AB161" s="68" t="str">
        <f aca="false">MID(K159,3,1)</f>
        <v>0</v>
      </c>
      <c r="AC161" s="69" t="str">
        <f aca="false">AB161</f>
        <v>0</v>
      </c>
      <c r="AD161" s="53" t="s">
        <v>78</v>
      </c>
      <c r="AE161" s="70" t="s">
        <v>73</v>
      </c>
      <c r="AF161" s="68" t="str">
        <f aca="false">MID(L159,3,1)</f>
        <v>0</v>
      </c>
      <c r="AG161" s="69" t="str">
        <f aca="false">AF161</f>
        <v>0</v>
      </c>
      <c r="AH161" s="53" t="s">
        <v>78</v>
      </c>
      <c r="AI161" s="70" t="s">
        <v>73</v>
      </c>
      <c r="AJ161" s="66"/>
      <c r="AK161" s="66"/>
    </row>
    <row r="162" customFormat="false" ht="15.75" hidden="false" customHeight="false" outlineLevel="0" collapsed="false">
      <c r="C162" s="53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46"/>
      <c r="P162" s="68" t="str">
        <f aca="false">MID(H159,4,1)</f>
        <v>0</v>
      </c>
      <c r="Q162" s="69" t="str">
        <f aca="false">P162</f>
        <v>0</v>
      </c>
      <c r="R162" s="53" t="s">
        <v>79</v>
      </c>
      <c r="S162" s="70" t="s">
        <v>73</v>
      </c>
      <c r="T162" s="89"/>
      <c r="U162" s="89"/>
      <c r="V162" s="89"/>
      <c r="W162" s="89"/>
      <c r="X162" s="89"/>
      <c r="Y162" s="89"/>
      <c r="Z162" s="89"/>
      <c r="AA162" s="89"/>
      <c r="AB162" s="68" t="str">
        <f aca="false">MID(K159,4,1)</f>
        <v>0</v>
      </c>
      <c r="AC162" s="69" t="str">
        <f aca="false">AB162</f>
        <v>0</v>
      </c>
      <c r="AD162" s="53" t="s">
        <v>79</v>
      </c>
      <c r="AE162" s="70" t="s">
        <v>73</v>
      </c>
      <c r="AF162" s="68" t="str">
        <f aca="false">MID(L159,4,1)</f>
        <v>0</v>
      </c>
      <c r="AG162" s="69" t="str">
        <f aca="false">AF162</f>
        <v>0</v>
      </c>
      <c r="AH162" s="53" t="s">
        <v>79</v>
      </c>
      <c r="AI162" s="70" t="s">
        <v>73</v>
      </c>
      <c r="AJ162" s="66"/>
      <c r="AK162" s="66"/>
    </row>
    <row r="163" customFormat="false" ht="15.75" hidden="false" customHeight="false" outlineLevel="0" collapsed="false">
      <c r="C163" s="53" t="s">
        <v>62</v>
      </c>
      <c r="D163" s="73" t="str">
        <f aca="false">D158</f>
        <v>07</v>
      </c>
      <c r="E163" s="74" t="str">
        <f aca="false">E158</f>
        <v>20</v>
      </c>
      <c r="F163" s="74" t="str">
        <f aca="false">F158</f>
        <v>04</v>
      </c>
      <c r="G163" s="75" t="str">
        <f aca="false">G158</f>
        <v>12</v>
      </c>
      <c r="H163" s="76" t="str">
        <f aca="false">BIN2HEX(H164,2)</f>
        <v>00</v>
      </c>
      <c r="I163" s="130" t="str">
        <f aca="false">I158</f>
        <v>00</v>
      </c>
      <c r="J163" s="139" t="str">
        <f aca="false">J158</f>
        <v>00</v>
      </c>
      <c r="K163" s="79" t="str">
        <f aca="false">BIN2HEX(K164,2)</f>
        <v>00</v>
      </c>
      <c r="L163" s="80" t="str">
        <f aca="false">BIN2HEX(L164,2)</f>
        <v>00</v>
      </c>
      <c r="M163" s="81" t="str">
        <f aca="false">IF(LEN(M164)&gt;2,MID(M164,2,2),M164)</f>
        <v>3D</v>
      </c>
      <c r="N163" s="46" t="s">
        <v>68</v>
      </c>
      <c r="P163" s="68" t="str">
        <f aca="false">MID(H159,5,1)</f>
        <v>0</v>
      </c>
      <c r="Q163" s="69" t="str">
        <f aca="false">P163</f>
        <v>0</v>
      </c>
      <c r="R163" s="53" t="s">
        <v>80</v>
      </c>
      <c r="S163" s="70" t="s">
        <v>73</v>
      </c>
      <c r="T163" s="89"/>
      <c r="U163" s="89"/>
      <c r="V163" s="89"/>
      <c r="W163" s="89"/>
      <c r="X163" s="89"/>
      <c r="Y163" s="89"/>
      <c r="Z163" s="89"/>
      <c r="AA163" s="89"/>
      <c r="AB163" s="68" t="str">
        <f aca="false">MID(K159,5,1)</f>
        <v>0</v>
      </c>
      <c r="AC163" s="69" t="str">
        <f aca="false">AB163</f>
        <v>0</v>
      </c>
      <c r="AD163" s="53" t="s">
        <v>80</v>
      </c>
      <c r="AE163" s="70" t="s">
        <v>73</v>
      </c>
      <c r="AF163" s="68" t="str">
        <f aca="false">MID(L159,5,1)</f>
        <v>0</v>
      </c>
      <c r="AG163" s="69" t="str">
        <f aca="false">AF163</f>
        <v>0</v>
      </c>
      <c r="AH163" s="53" t="s">
        <v>80</v>
      </c>
      <c r="AI163" s="70" t="s">
        <v>73</v>
      </c>
      <c r="AJ163" s="66"/>
      <c r="AK163" s="66"/>
    </row>
    <row r="164" customFormat="false" ht="15" hidden="false" customHeight="false" outlineLevel="0" collapsed="false">
      <c r="C164" s="53" t="s">
        <v>71</v>
      </c>
      <c r="D164" s="45" t="str">
        <f aca="false">HEX2BIN(D163,8)</f>
        <v>00000111</v>
      </c>
      <c r="E164" s="45" t="str">
        <f aca="false">HEX2BIN(E163,8)</f>
        <v>00100000</v>
      </c>
      <c r="F164" s="45" t="str">
        <f aca="false">HEX2BIN(F163,8)</f>
        <v>00000100</v>
      </c>
      <c r="G164" s="45" t="str">
        <f aca="false">HEX2BIN(G163,8)</f>
        <v>00010010</v>
      </c>
      <c r="H164" s="82" t="str">
        <f aca="false">Q159&amp;Q160&amp;Q161&amp;Q162&amp;Q163&amp;Q164&amp;Q165&amp;Q166</f>
        <v>00000000</v>
      </c>
      <c r="I164" s="45"/>
      <c r="J164" s="82"/>
      <c r="K164" s="82" t="str">
        <f aca="false">AC159&amp;AC160&amp;AC161&amp;AC162&amp;AC163&amp;AC164&amp;AC165&amp;AC166</f>
        <v>00000000</v>
      </c>
      <c r="L164" s="45" t="str">
        <f aca="false">AG159&amp;AG160&amp;AG161&amp;AG162&amp;AG163&amp;AG164&amp;AG165&amp;AG166</f>
        <v>00000000</v>
      </c>
      <c r="M164" s="45" t="str">
        <f aca="false">DEC2HEX(M165)</f>
        <v>3D</v>
      </c>
      <c r="N164" s="46"/>
      <c r="P164" s="68" t="str">
        <f aca="false">MID(H159,6,1)</f>
        <v>0</v>
      </c>
      <c r="Q164" s="69" t="str">
        <f aca="false">P164</f>
        <v>0</v>
      </c>
      <c r="R164" s="53" t="s">
        <v>83</v>
      </c>
      <c r="S164" s="70" t="s">
        <v>73</v>
      </c>
      <c r="T164" s="89"/>
      <c r="U164" s="89"/>
      <c r="V164" s="89"/>
      <c r="W164" s="89"/>
      <c r="X164" s="89"/>
      <c r="Y164" s="89"/>
      <c r="Z164" s="89"/>
      <c r="AA164" s="89"/>
      <c r="AB164" s="68" t="str">
        <f aca="false">MID(K159,6,1)</f>
        <v>0</v>
      </c>
      <c r="AC164" s="69" t="str">
        <f aca="false">AB164</f>
        <v>0</v>
      </c>
      <c r="AD164" s="53" t="s">
        <v>83</v>
      </c>
      <c r="AE164" s="70" t="s">
        <v>73</v>
      </c>
      <c r="AF164" s="68" t="str">
        <f aca="false">MID(L159,6,1)</f>
        <v>0</v>
      </c>
      <c r="AG164" s="69" t="str">
        <f aca="false">AF164</f>
        <v>0</v>
      </c>
      <c r="AH164" s="53" t="s">
        <v>83</v>
      </c>
      <c r="AI164" s="70" t="s">
        <v>73</v>
      </c>
      <c r="AJ164" s="66"/>
      <c r="AK164" s="66"/>
    </row>
    <row r="165" customFormat="false" ht="15" hidden="false" customHeight="false" outlineLevel="0" collapsed="false">
      <c r="C165" s="53" t="s">
        <v>75</v>
      </c>
      <c r="D165" s="45" t="n">
        <f aca="false">HEX2DEC(D163)</f>
        <v>7</v>
      </c>
      <c r="E165" s="45" t="n">
        <f aca="false">HEX2DEC(E163)</f>
        <v>32</v>
      </c>
      <c r="F165" s="45" t="n">
        <f aca="false">HEX2DEC(F163)</f>
        <v>4</v>
      </c>
      <c r="G165" s="45" t="n">
        <f aca="false">HEX2DEC(G163)</f>
        <v>18</v>
      </c>
      <c r="H165" s="45" t="n">
        <f aca="false">HEX2DEC(H163)</f>
        <v>0</v>
      </c>
      <c r="I165" s="45" t="n">
        <f aca="false">HEX2DEC(I163)</f>
        <v>0</v>
      </c>
      <c r="J165" s="45" t="n">
        <f aca="false">HEX2DEC(J163)</f>
        <v>0</v>
      </c>
      <c r="K165" s="45" t="n">
        <f aca="false">HEX2DEC(K163)</f>
        <v>0</v>
      </c>
      <c r="L165" s="45" t="n">
        <f aca="false">HEX2DEC(L163)</f>
        <v>0</v>
      </c>
      <c r="M165" s="45" t="n">
        <f aca="false">SUM(D165:L165)</f>
        <v>61</v>
      </c>
      <c r="N165" s="46"/>
      <c r="P165" s="68" t="str">
        <f aca="false">MID(H159,7,1)</f>
        <v>0</v>
      </c>
      <c r="Q165" s="69" t="str">
        <f aca="false">P165</f>
        <v>0</v>
      </c>
      <c r="R165" s="53" t="s">
        <v>84</v>
      </c>
      <c r="S165" s="70" t="s">
        <v>73</v>
      </c>
      <c r="T165" s="89"/>
      <c r="U165" s="89"/>
      <c r="V165" s="89"/>
      <c r="W165" s="89"/>
      <c r="X165" s="89"/>
      <c r="Y165" s="89"/>
      <c r="Z165" s="89"/>
      <c r="AA165" s="89"/>
      <c r="AB165" s="68" t="str">
        <f aca="false">MID(K159,7,1)</f>
        <v>0</v>
      </c>
      <c r="AC165" s="69" t="str">
        <f aca="false">AB165</f>
        <v>0</v>
      </c>
      <c r="AD165" s="53" t="s">
        <v>84</v>
      </c>
      <c r="AE165" s="70" t="s">
        <v>73</v>
      </c>
      <c r="AF165" s="68" t="str">
        <f aca="false">MID(L159,7,1)</f>
        <v>0</v>
      </c>
      <c r="AG165" s="69" t="str">
        <f aca="false">AF165</f>
        <v>0</v>
      </c>
      <c r="AH165" s="53" t="s">
        <v>84</v>
      </c>
      <c r="AI165" s="70" t="s">
        <v>73</v>
      </c>
      <c r="AJ165" s="66"/>
      <c r="AK165" s="66"/>
    </row>
    <row r="166" customFormat="false" ht="15.75" hidden="false" customHeight="false" outlineLevel="0" collapsed="false">
      <c r="C166" s="8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5"/>
      <c r="P166" s="86" t="str">
        <f aca="false">MID(H159,8,1)</f>
        <v>0</v>
      </c>
      <c r="Q166" s="93" t="str">
        <f aca="false">P166</f>
        <v>0</v>
      </c>
      <c r="R166" s="83" t="s">
        <v>86</v>
      </c>
      <c r="S166" s="34" t="s">
        <v>73</v>
      </c>
      <c r="T166" s="89"/>
      <c r="U166" s="89"/>
      <c r="V166" s="89"/>
      <c r="W166" s="89"/>
      <c r="X166" s="89"/>
      <c r="Y166" s="89"/>
      <c r="Z166" s="89"/>
      <c r="AA166" s="89"/>
      <c r="AB166" s="86" t="str">
        <f aca="false">MID(K159,8,1)</f>
        <v>0</v>
      </c>
      <c r="AC166" s="93" t="str">
        <f aca="false">AB166</f>
        <v>0</v>
      </c>
      <c r="AD166" s="83" t="s">
        <v>86</v>
      </c>
      <c r="AE166" s="34" t="s">
        <v>73</v>
      </c>
      <c r="AF166" s="86" t="str">
        <f aca="false">MID(L159,8,1)</f>
        <v>0</v>
      </c>
      <c r="AG166" s="93" t="str">
        <f aca="false">AF166</f>
        <v>0</v>
      </c>
      <c r="AH166" s="83" t="s">
        <v>86</v>
      </c>
      <c r="AI166" s="34" t="s">
        <v>73</v>
      </c>
      <c r="AJ166" s="66"/>
      <c r="AK166" s="66"/>
    </row>
    <row r="167" customFormat="false" ht="15.75" hidden="false" customHeight="false" outlineLevel="0" collapsed="false"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 t="s">
        <v>47</v>
      </c>
      <c r="N167" s="42"/>
      <c r="P167" s="43" t="s">
        <v>308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</row>
    <row r="168" customFormat="false" ht="15.75" hidden="false" customHeight="false" outlineLevel="0" collapsed="false">
      <c r="C168" s="53"/>
      <c r="D168" s="44" t="s">
        <v>309</v>
      </c>
      <c r="E168" s="44"/>
      <c r="F168" s="44"/>
      <c r="G168" s="44"/>
      <c r="H168" s="45" t="s">
        <v>50</v>
      </c>
      <c r="I168" s="45" t="s">
        <v>51</v>
      </c>
      <c r="J168" s="45" t="s">
        <v>52</v>
      </c>
      <c r="K168" s="45" t="s">
        <v>53</v>
      </c>
      <c r="L168" s="45" t="s">
        <v>54</v>
      </c>
      <c r="M168" s="45" t="s">
        <v>55</v>
      </c>
      <c r="N168" s="46"/>
      <c r="P168" s="47" t="s">
        <v>56</v>
      </c>
      <c r="Q168" s="47"/>
      <c r="R168" s="47"/>
      <c r="S168" s="47"/>
      <c r="T168" s="48" t="s">
        <v>57</v>
      </c>
      <c r="U168" s="48"/>
      <c r="V168" s="48"/>
      <c r="W168" s="48"/>
      <c r="X168" s="49" t="s">
        <v>58</v>
      </c>
      <c r="Y168" s="49"/>
      <c r="Z168" s="49"/>
      <c r="AA168" s="49"/>
      <c r="AB168" s="50" t="s">
        <v>59</v>
      </c>
      <c r="AC168" s="50"/>
      <c r="AD168" s="50"/>
      <c r="AE168" s="50"/>
      <c r="AF168" s="92" t="s">
        <v>310</v>
      </c>
      <c r="AG168" s="92"/>
      <c r="AH168" s="92"/>
      <c r="AI168" s="92"/>
      <c r="AJ168" s="140" t="s">
        <v>61</v>
      </c>
      <c r="AK168" s="140"/>
    </row>
    <row r="169" customFormat="false" ht="15.75" hidden="false" customHeight="false" outlineLevel="0" collapsed="false">
      <c r="C169" s="53" t="s">
        <v>62</v>
      </c>
      <c r="D169" s="54" t="s">
        <v>63</v>
      </c>
      <c r="E169" s="55" t="s">
        <v>131</v>
      </c>
      <c r="F169" s="74" t="str">
        <f aca="false">MID(A17,4,2)</f>
        <v>04</v>
      </c>
      <c r="G169" s="56" t="s">
        <v>311</v>
      </c>
      <c r="H169" s="114" t="str">
        <f aca="false">MID(A17,8,2)</f>
        <v>00</v>
      </c>
      <c r="I169" s="115" t="str">
        <f aca="false">MID(A17,10,2)</f>
        <v>00</v>
      </c>
      <c r="J169" s="78" t="str">
        <f aca="false">MID(A17,12,2)</f>
        <v>00</v>
      </c>
      <c r="K169" s="115" t="str">
        <f aca="false">MID(A17,14,2)</f>
        <v>00</v>
      </c>
      <c r="L169" s="116" t="str">
        <f aca="false">MID(A17,16,2)</f>
        <v>00</v>
      </c>
      <c r="M169" s="117" t="str">
        <f aca="false">MID(A17,18,2)</f>
        <v>00</v>
      </c>
      <c r="N169" s="46" t="s">
        <v>67</v>
      </c>
      <c r="P169" s="62" t="s">
        <v>67</v>
      </c>
      <c r="Q169" s="63" t="s">
        <v>68</v>
      </c>
      <c r="R169" s="64" t="s">
        <v>69</v>
      </c>
      <c r="S169" s="46"/>
      <c r="T169" s="62" t="s">
        <v>67</v>
      </c>
      <c r="U169" s="63" t="s">
        <v>68</v>
      </c>
      <c r="V169" s="64" t="s">
        <v>69</v>
      </c>
      <c r="W169" s="46"/>
      <c r="X169" s="62" t="s">
        <v>67</v>
      </c>
      <c r="Y169" s="63" t="s">
        <v>68</v>
      </c>
      <c r="Z169" s="64" t="s">
        <v>69</v>
      </c>
      <c r="AA169" s="46"/>
      <c r="AB169" s="62" t="s">
        <v>67</v>
      </c>
      <c r="AC169" s="63" t="s">
        <v>68</v>
      </c>
      <c r="AD169" s="64" t="s">
        <v>69</v>
      </c>
      <c r="AE169" s="46"/>
      <c r="AF169" s="89"/>
      <c r="AG169" s="89"/>
      <c r="AH169" s="89"/>
      <c r="AI169" s="89"/>
      <c r="AJ169" s="66" t="s">
        <v>70</v>
      </c>
      <c r="AK169" s="66"/>
    </row>
    <row r="170" customFormat="false" ht="15" hidden="false" customHeight="false" outlineLevel="0" collapsed="false">
      <c r="C170" s="53" t="s">
        <v>71</v>
      </c>
      <c r="D170" s="45" t="str">
        <f aca="false">HEX2BIN(D169,8)</f>
        <v>00000111</v>
      </c>
      <c r="E170" s="45" t="str">
        <f aca="false">HEX2BIN(E169,8)</f>
        <v>00100000</v>
      </c>
      <c r="F170" s="45" t="str">
        <f aca="false">HEX2BIN(F169,8)</f>
        <v>00000100</v>
      </c>
      <c r="G170" s="45" t="str">
        <f aca="false">HEX2BIN(G169,8)</f>
        <v>00010011</v>
      </c>
      <c r="H170" s="45" t="str">
        <f aca="false">HEX2BIN(H169,8)</f>
        <v>00000000</v>
      </c>
      <c r="I170" s="45" t="str">
        <f aca="false">HEX2BIN(I169,8)</f>
        <v>00000000</v>
      </c>
      <c r="J170" s="45" t="str">
        <f aca="false">HEX2BIN(J169,8)</f>
        <v>00000000</v>
      </c>
      <c r="K170" s="45" t="str">
        <f aca="false">HEX2BIN(K169,8)</f>
        <v>00000000</v>
      </c>
      <c r="L170" s="45" t="str">
        <f aca="false">HEX2BIN(L169,8)</f>
        <v>00000000</v>
      </c>
      <c r="M170" s="65"/>
      <c r="N170" s="46"/>
      <c r="P170" s="68" t="str">
        <f aca="false">MID(H170,1,1)</f>
        <v>0</v>
      </c>
      <c r="Q170" s="69" t="str">
        <f aca="false">P170</f>
        <v>0</v>
      </c>
      <c r="R170" s="53" t="s">
        <v>72</v>
      </c>
      <c r="S170" s="70" t="s">
        <v>73</v>
      </c>
      <c r="T170" s="68" t="str">
        <f aca="false">MID(I170,1,1)</f>
        <v>0</v>
      </c>
      <c r="U170" s="69" t="str">
        <f aca="false">T170</f>
        <v>0</v>
      </c>
      <c r="V170" s="53" t="s">
        <v>72</v>
      </c>
      <c r="W170" s="70" t="s">
        <v>73</v>
      </c>
      <c r="X170" s="68" t="str">
        <f aca="false">MID(J170,1,1)</f>
        <v>0</v>
      </c>
      <c r="Y170" s="69" t="str">
        <f aca="false">X170</f>
        <v>0</v>
      </c>
      <c r="Z170" s="53" t="s">
        <v>72</v>
      </c>
      <c r="AA170" s="70" t="s">
        <v>73</v>
      </c>
      <c r="AB170" s="68" t="str">
        <f aca="false">MID(K170,1,1)</f>
        <v>0</v>
      </c>
      <c r="AC170" s="69" t="str">
        <f aca="false">AB170</f>
        <v>0</v>
      </c>
      <c r="AD170" s="53" t="s">
        <v>72</v>
      </c>
      <c r="AE170" s="70" t="s">
        <v>73</v>
      </c>
      <c r="AF170" s="89"/>
      <c r="AG170" s="89"/>
      <c r="AH170" s="89"/>
      <c r="AI170" s="89"/>
      <c r="AJ170" s="66"/>
      <c r="AK170" s="66"/>
    </row>
    <row r="171" customFormat="false" ht="15" hidden="false" customHeight="false" outlineLevel="0" collapsed="false">
      <c r="C171" s="53" t="s">
        <v>75</v>
      </c>
      <c r="D171" s="45" t="n">
        <f aca="false">HEX2DEC(D169)</f>
        <v>7</v>
      </c>
      <c r="E171" s="45" t="n">
        <f aca="false">HEX2DEC(E169)</f>
        <v>32</v>
      </c>
      <c r="F171" s="45" t="n">
        <f aca="false">HEX2DEC(F169)</f>
        <v>4</v>
      </c>
      <c r="G171" s="45" t="n">
        <f aca="false">HEX2DEC(G169)</f>
        <v>19</v>
      </c>
      <c r="H171" s="45" t="n">
        <f aca="false">HEX2DEC(H169)</f>
        <v>0</v>
      </c>
      <c r="I171" s="45" t="n">
        <f aca="false">HEX2DEC(I169)</f>
        <v>0</v>
      </c>
      <c r="J171" s="45" t="n">
        <f aca="false">HEX2DEC(J169)</f>
        <v>0</v>
      </c>
      <c r="K171" s="45" t="n">
        <f aca="false">HEX2DEC(K169)</f>
        <v>0</v>
      </c>
      <c r="L171" s="45" t="n">
        <f aca="false">HEX2DEC(L169)</f>
        <v>0</v>
      </c>
      <c r="M171" s="45" t="n">
        <f aca="false">SUM(D171:L171)</f>
        <v>62</v>
      </c>
      <c r="N171" s="46"/>
      <c r="P171" s="68" t="str">
        <f aca="false">MID(H170,2,1)</f>
        <v>0</v>
      </c>
      <c r="Q171" s="69" t="str">
        <f aca="false">P171</f>
        <v>0</v>
      </c>
      <c r="R171" s="53" t="s">
        <v>76</v>
      </c>
      <c r="S171" s="70" t="s">
        <v>73</v>
      </c>
      <c r="T171" s="68" t="str">
        <f aca="false">MID(I170,2,1)</f>
        <v>0</v>
      </c>
      <c r="U171" s="69" t="str">
        <f aca="false">T171</f>
        <v>0</v>
      </c>
      <c r="V171" s="53" t="s">
        <v>76</v>
      </c>
      <c r="W171" s="70" t="s">
        <v>73</v>
      </c>
      <c r="X171" s="68" t="str">
        <f aca="false">MID(J170,2,1)</f>
        <v>0</v>
      </c>
      <c r="Y171" s="69" t="str">
        <f aca="false">X171</f>
        <v>0</v>
      </c>
      <c r="Z171" s="53" t="s">
        <v>76</v>
      </c>
      <c r="AA171" s="70" t="s">
        <v>73</v>
      </c>
      <c r="AB171" s="68" t="str">
        <f aca="false">MID(K170,2,1)</f>
        <v>0</v>
      </c>
      <c r="AC171" s="69" t="str">
        <f aca="false">AB171</f>
        <v>0</v>
      </c>
      <c r="AD171" s="53" t="s">
        <v>76</v>
      </c>
      <c r="AE171" s="70" t="s">
        <v>73</v>
      </c>
      <c r="AF171" s="89"/>
      <c r="AG171" s="89"/>
      <c r="AH171" s="89"/>
      <c r="AI171" s="89"/>
      <c r="AJ171" s="66"/>
      <c r="AK171" s="66"/>
    </row>
    <row r="172" customFormat="false" ht="15" hidden="false" customHeight="false" outlineLevel="0" collapsed="false">
      <c r="C172" s="53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46"/>
      <c r="P172" s="68" t="str">
        <f aca="false">MID(H170,3,1)</f>
        <v>0</v>
      </c>
      <c r="Q172" s="69" t="str">
        <f aca="false">P172</f>
        <v>0</v>
      </c>
      <c r="R172" s="53" t="s">
        <v>78</v>
      </c>
      <c r="S172" s="70" t="s">
        <v>73</v>
      </c>
      <c r="T172" s="68" t="str">
        <f aca="false">MID(I170,3,1)</f>
        <v>0</v>
      </c>
      <c r="U172" s="69" t="str">
        <f aca="false">T172</f>
        <v>0</v>
      </c>
      <c r="V172" s="53" t="s">
        <v>78</v>
      </c>
      <c r="W172" s="70" t="s">
        <v>73</v>
      </c>
      <c r="X172" s="68" t="str">
        <f aca="false">MID(J170,3,1)</f>
        <v>0</v>
      </c>
      <c r="Y172" s="69" t="str">
        <f aca="false">X172</f>
        <v>0</v>
      </c>
      <c r="Z172" s="53" t="s">
        <v>78</v>
      </c>
      <c r="AA172" s="70" t="s">
        <v>73</v>
      </c>
      <c r="AB172" s="68" t="str">
        <f aca="false">MID(K170,3,1)</f>
        <v>0</v>
      </c>
      <c r="AC172" s="69" t="str">
        <f aca="false">AB172</f>
        <v>0</v>
      </c>
      <c r="AD172" s="53" t="s">
        <v>78</v>
      </c>
      <c r="AE172" s="70" t="s">
        <v>73</v>
      </c>
      <c r="AF172" s="89"/>
      <c r="AG172" s="89"/>
      <c r="AH172" s="89"/>
      <c r="AI172" s="89"/>
      <c r="AJ172" s="66"/>
      <c r="AK172" s="66"/>
    </row>
    <row r="173" customFormat="false" ht="15.75" hidden="false" customHeight="false" outlineLevel="0" collapsed="false">
      <c r="C173" s="53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46"/>
      <c r="P173" s="68" t="str">
        <f aca="false">MID(H170,4,1)</f>
        <v>0</v>
      </c>
      <c r="Q173" s="69" t="str">
        <f aca="false">P173</f>
        <v>0</v>
      </c>
      <c r="R173" s="53" t="s">
        <v>79</v>
      </c>
      <c r="S173" s="70" t="s">
        <v>73</v>
      </c>
      <c r="T173" s="68" t="str">
        <f aca="false">MID(I170,4,1)</f>
        <v>0</v>
      </c>
      <c r="U173" s="69" t="str">
        <f aca="false">T173</f>
        <v>0</v>
      </c>
      <c r="V173" s="53" t="s">
        <v>79</v>
      </c>
      <c r="W173" s="70" t="s">
        <v>73</v>
      </c>
      <c r="X173" s="68" t="str">
        <f aca="false">MID(J170,4,1)</f>
        <v>0</v>
      </c>
      <c r="Y173" s="69" t="str">
        <f aca="false">X173</f>
        <v>0</v>
      </c>
      <c r="Z173" s="53" t="s">
        <v>79</v>
      </c>
      <c r="AA173" s="70" t="s">
        <v>73</v>
      </c>
      <c r="AB173" s="68" t="str">
        <f aca="false">MID(K170,4,1)</f>
        <v>0</v>
      </c>
      <c r="AC173" s="69" t="str">
        <f aca="false">AB173</f>
        <v>0</v>
      </c>
      <c r="AD173" s="53" t="s">
        <v>79</v>
      </c>
      <c r="AE173" s="70" t="s">
        <v>73</v>
      </c>
      <c r="AF173" s="89"/>
      <c r="AG173" s="89"/>
      <c r="AH173" s="89"/>
      <c r="AI173" s="89"/>
      <c r="AJ173" s="66"/>
      <c r="AK173" s="66"/>
    </row>
    <row r="174" customFormat="false" ht="15.75" hidden="false" customHeight="false" outlineLevel="0" collapsed="false">
      <c r="C174" s="53" t="s">
        <v>62</v>
      </c>
      <c r="D174" s="73" t="str">
        <f aca="false">D169</f>
        <v>07</v>
      </c>
      <c r="E174" s="74" t="str">
        <f aca="false">E169</f>
        <v>20</v>
      </c>
      <c r="F174" s="74" t="str">
        <f aca="false">F169</f>
        <v>04</v>
      </c>
      <c r="G174" s="75" t="str">
        <f aca="false">G169</f>
        <v>13</v>
      </c>
      <c r="H174" s="76" t="str">
        <f aca="false">BIN2HEX(H175,2)</f>
        <v>00</v>
      </c>
      <c r="I174" s="77" t="str">
        <f aca="false">BIN2HEX(I175,2)</f>
        <v>00</v>
      </c>
      <c r="J174" s="78" t="str">
        <f aca="false">BIN2HEX(J175,2)</f>
        <v>00</v>
      </c>
      <c r="K174" s="79" t="str">
        <f aca="false">BIN2HEX(K175,2)</f>
        <v>00</v>
      </c>
      <c r="L174" s="131" t="str">
        <f aca="false">L169</f>
        <v>00</v>
      </c>
      <c r="M174" s="81" t="str">
        <f aca="false">IF(LEN(M175)&gt;2,MID(M175,2,2),M175)</f>
        <v>3E</v>
      </c>
      <c r="N174" s="46" t="s">
        <v>68</v>
      </c>
      <c r="P174" s="68" t="str">
        <f aca="false">MID(H170,5,1)</f>
        <v>0</v>
      </c>
      <c r="Q174" s="69" t="str">
        <f aca="false">P174</f>
        <v>0</v>
      </c>
      <c r="R174" s="53" t="s">
        <v>80</v>
      </c>
      <c r="S174" s="70" t="s">
        <v>73</v>
      </c>
      <c r="T174" s="68" t="str">
        <f aca="false">MID(I170,5,1)</f>
        <v>0</v>
      </c>
      <c r="U174" s="69" t="str">
        <f aca="false">T174</f>
        <v>0</v>
      </c>
      <c r="V174" s="53" t="s">
        <v>80</v>
      </c>
      <c r="W174" s="70" t="s">
        <v>73</v>
      </c>
      <c r="X174" s="68" t="str">
        <f aca="false">MID(J170,5,1)</f>
        <v>0</v>
      </c>
      <c r="Y174" s="69" t="str">
        <f aca="false">X174</f>
        <v>0</v>
      </c>
      <c r="Z174" s="53" t="s">
        <v>80</v>
      </c>
      <c r="AA174" s="70" t="s">
        <v>73</v>
      </c>
      <c r="AB174" s="68" t="str">
        <f aca="false">MID(K170,5,1)</f>
        <v>0</v>
      </c>
      <c r="AC174" s="69" t="str">
        <f aca="false">AB174</f>
        <v>0</v>
      </c>
      <c r="AD174" s="53" t="s">
        <v>80</v>
      </c>
      <c r="AE174" s="70" t="s">
        <v>73</v>
      </c>
      <c r="AF174" s="89"/>
      <c r="AG174" s="89"/>
      <c r="AH174" s="89"/>
      <c r="AI174" s="89"/>
      <c r="AJ174" s="66"/>
      <c r="AK174" s="66"/>
    </row>
    <row r="175" customFormat="false" ht="15" hidden="false" customHeight="false" outlineLevel="0" collapsed="false">
      <c r="C175" s="53" t="s">
        <v>71</v>
      </c>
      <c r="D175" s="45" t="str">
        <f aca="false">HEX2BIN(D174,8)</f>
        <v>00000111</v>
      </c>
      <c r="E175" s="45" t="str">
        <f aca="false">HEX2BIN(E174,8)</f>
        <v>00100000</v>
      </c>
      <c r="F175" s="45" t="str">
        <f aca="false">HEX2BIN(F174,8)</f>
        <v>00000100</v>
      </c>
      <c r="G175" s="45" t="str">
        <f aca="false">HEX2BIN(G174,8)</f>
        <v>00010011</v>
      </c>
      <c r="H175" s="82" t="str">
        <f aca="false">Q170&amp;Q171&amp;Q172&amp;Q173&amp;Q174&amp;Q175&amp;Q176&amp;Q177</f>
        <v>00000000</v>
      </c>
      <c r="I175" s="45" t="str">
        <f aca="false">U170&amp;U171&amp;U172&amp;U173&amp;U174&amp;U175&amp;U176&amp;U177</f>
        <v>00000000</v>
      </c>
      <c r="J175" s="82" t="str">
        <f aca="false">Y170&amp;Y171&amp;Y172&amp;Y173&amp;Y174&amp;Y175&amp;Y176&amp;Y177</f>
        <v>00000000</v>
      </c>
      <c r="K175" s="82" t="str">
        <f aca="false">AC170&amp;AC171&amp;AC172&amp;AC173&amp;AC174&amp;AC175&amp;AC176&amp;AC177</f>
        <v>00000000</v>
      </c>
      <c r="L175" s="45"/>
      <c r="M175" s="45" t="str">
        <f aca="false">DEC2HEX(M176)</f>
        <v>3E</v>
      </c>
      <c r="N175" s="46"/>
      <c r="P175" s="68" t="str">
        <f aca="false">MID(H170,6,1)</f>
        <v>0</v>
      </c>
      <c r="Q175" s="69" t="str">
        <f aca="false">P175</f>
        <v>0</v>
      </c>
      <c r="R175" s="53" t="s">
        <v>83</v>
      </c>
      <c r="S175" s="70" t="s">
        <v>73</v>
      </c>
      <c r="T175" s="68" t="str">
        <f aca="false">MID(I170,6,1)</f>
        <v>0</v>
      </c>
      <c r="U175" s="69" t="str">
        <f aca="false">T175</f>
        <v>0</v>
      </c>
      <c r="V175" s="53" t="s">
        <v>83</v>
      </c>
      <c r="W175" s="70" t="s">
        <v>73</v>
      </c>
      <c r="X175" s="68" t="str">
        <f aca="false">MID(J170,6,1)</f>
        <v>0</v>
      </c>
      <c r="Y175" s="69" t="str">
        <f aca="false">X175</f>
        <v>0</v>
      </c>
      <c r="Z175" s="53" t="s">
        <v>83</v>
      </c>
      <c r="AA175" s="70" t="s">
        <v>73</v>
      </c>
      <c r="AB175" s="68" t="str">
        <f aca="false">MID(K170,6,1)</f>
        <v>0</v>
      </c>
      <c r="AC175" s="69" t="str">
        <f aca="false">AB175</f>
        <v>0</v>
      </c>
      <c r="AD175" s="53" t="s">
        <v>83</v>
      </c>
      <c r="AE175" s="70" t="s">
        <v>73</v>
      </c>
      <c r="AF175" s="89"/>
      <c r="AG175" s="89"/>
      <c r="AH175" s="89"/>
      <c r="AI175" s="89"/>
      <c r="AJ175" s="66"/>
      <c r="AK175" s="66"/>
    </row>
    <row r="176" customFormat="false" ht="15" hidden="false" customHeight="false" outlineLevel="0" collapsed="false">
      <c r="C176" s="53" t="s">
        <v>75</v>
      </c>
      <c r="D176" s="45" t="n">
        <f aca="false">HEX2DEC(D174)</f>
        <v>7</v>
      </c>
      <c r="E176" s="45" t="n">
        <f aca="false">HEX2DEC(E174)</f>
        <v>32</v>
      </c>
      <c r="F176" s="45" t="n">
        <f aca="false">HEX2DEC(F174)</f>
        <v>4</v>
      </c>
      <c r="G176" s="45" t="n">
        <f aca="false">HEX2DEC(G174)</f>
        <v>19</v>
      </c>
      <c r="H176" s="45" t="n">
        <f aca="false">HEX2DEC(H174)</f>
        <v>0</v>
      </c>
      <c r="I176" s="45" t="n">
        <f aca="false">HEX2DEC(I174)</f>
        <v>0</v>
      </c>
      <c r="J176" s="45" t="n">
        <f aca="false">HEX2DEC(J174)</f>
        <v>0</v>
      </c>
      <c r="K176" s="45" t="n">
        <f aca="false">HEX2DEC(K174)</f>
        <v>0</v>
      </c>
      <c r="L176" s="45" t="n">
        <f aca="false">HEX2DEC(L174)</f>
        <v>0</v>
      </c>
      <c r="M176" s="45" t="n">
        <f aca="false">SUM(D176:L176)</f>
        <v>62</v>
      </c>
      <c r="N176" s="46"/>
      <c r="P176" s="68" t="str">
        <f aca="false">MID(H170,7,1)</f>
        <v>0</v>
      </c>
      <c r="Q176" s="69" t="str">
        <f aca="false">P176</f>
        <v>0</v>
      </c>
      <c r="R176" s="53" t="s">
        <v>84</v>
      </c>
      <c r="S176" s="70" t="s">
        <v>73</v>
      </c>
      <c r="T176" s="68" t="str">
        <f aca="false">MID(I170,7,1)</f>
        <v>0</v>
      </c>
      <c r="U176" s="69" t="str">
        <f aca="false">T176</f>
        <v>0</v>
      </c>
      <c r="V176" s="53" t="s">
        <v>84</v>
      </c>
      <c r="W176" s="70" t="s">
        <v>73</v>
      </c>
      <c r="X176" s="68" t="str">
        <f aca="false">MID(J170,7,1)</f>
        <v>0</v>
      </c>
      <c r="Y176" s="69" t="str">
        <f aca="false">X176</f>
        <v>0</v>
      </c>
      <c r="Z176" s="53" t="s">
        <v>84</v>
      </c>
      <c r="AA176" s="70" t="s">
        <v>73</v>
      </c>
      <c r="AB176" s="68" t="str">
        <f aca="false">MID(K170,7,1)</f>
        <v>0</v>
      </c>
      <c r="AC176" s="69" t="str">
        <f aca="false">AB176</f>
        <v>0</v>
      </c>
      <c r="AD176" s="53" t="s">
        <v>84</v>
      </c>
      <c r="AE176" s="90" t="s">
        <v>312</v>
      </c>
      <c r="AF176" s="89"/>
      <c r="AG176" s="89"/>
      <c r="AH176" s="89"/>
      <c r="AI176" s="89"/>
      <c r="AJ176" s="66"/>
      <c r="AK176" s="66"/>
    </row>
    <row r="177" customFormat="false" ht="15.75" hidden="false" customHeight="false" outlineLevel="0" collapsed="false">
      <c r="C177" s="83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5"/>
      <c r="P177" s="86" t="str">
        <f aca="false">MID(H170,8,1)</f>
        <v>0</v>
      </c>
      <c r="Q177" s="93" t="str">
        <f aca="false">P177</f>
        <v>0</v>
      </c>
      <c r="R177" s="83" t="s">
        <v>86</v>
      </c>
      <c r="S177" s="34" t="s">
        <v>73</v>
      </c>
      <c r="T177" s="86" t="str">
        <f aca="false">MID(I170,8,1)</f>
        <v>0</v>
      </c>
      <c r="U177" s="93" t="str">
        <f aca="false">T177</f>
        <v>0</v>
      </c>
      <c r="V177" s="83" t="s">
        <v>86</v>
      </c>
      <c r="W177" s="34" t="s">
        <v>73</v>
      </c>
      <c r="X177" s="86" t="str">
        <f aca="false">MID(J170,8,1)</f>
        <v>0</v>
      </c>
      <c r="Y177" s="93" t="str">
        <f aca="false">X177</f>
        <v>0</v>
      </c>
      <c r="Z177" s="83" t="s">
        <v>86</v>
      </c>
      <c r="AA177" s="34" t="s">
        <v>73</v>
      </c>
      <c r="AB177" s="86" t="str">
        <f aca="false">MID(K170,8,1)</f>
        <v>0</v>
      </c>
      <c r="AC177" s="93" t="str">
        <f aca="false">AB177</f>
        <v>0</v>
      </c>
      <c r="AD177" s="83" t="s">
        <v>86</v>
      </c>
      <c r="AE177" s="34" t="s">
        <v>73</v>
      </c>
      <c r="AF177" s="89"/>
      <c r="AG177" s="89"/>
      <c r="AH177" s="89"/>
      <c r="AI177" s="89"/>
      <c r="AJ177" s="66"/>
      <c r="AK177" s="66"/>
    </row>
    <row r="178" customFormat="false" ht="15.75" hidden="false" customHeight="false" outlineLevel="0" collapsed="false"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 t="s">
        <v>47</v>
      </c>
      <c r="N178" s="42"/>
      <c r="P178" s="43" t="s">
        <v>313</v>
      </c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</row>
    <row r="179" customFormat="false" ht="15.75" hidden="false" customHeight="false" outlineLevel="0" collapsed="false">
      <c r="C179" s="53"/>
      <c r="D179" s="44" t="s">
        <v>314</v>
      </c>
      <c r="E179" s="44"/>
      <c r="F179" s="44"/>
      <c r="G179" s="44"/>
      <c r="H179" s="45" t="s">
        <v>50</v>
      </c>
      <c r="I179" s="45" t="s">
        <v>51</v>
      </c>
      <c r="J179" s="45" t="s">
        <v>52</v>
      </c>
      <c r="K179" s="45" t="s">
        <v>53</v>
      </c>
      <c r="L179" s="45" t="s">
        <v>54</v>
      </c>
      <c r="M179" s="45" t="s">
        <v>55</v>
      </c>
      <c r="N179" s="46"/>
      <c r="P179" s="47" t="s">
        <v>315</v>
      </c>
      <c r="Q179" s="47"/>
      <c r="R179" s="47"/>
      <c r="S179" s="47"/>
      <c r="T179" s="48" t="s">
        <v>57</v>
      </c>
      <c r="U179" s="48"/>
      <c r="V179" s="48"/>
      <c r="W179" s="48"/>
      <c r="X179" s="49" t="s">
        <v>58</v>
      </c>
      <c r="Y179" s="49"/>
      <c r="Z179" s="49"/>
      <c r="AA179" s="49"/>
      <c r="AB179" s="50" t="s">
        <v>59</v>
      </c>
      <c r="AC179" s="50"/>
      <c r="AD179" s="50"/>
      <c r="AE179" s="50"/>
      <c r="AF179" s="92" t="s">
        <v>103</v>
      </c>
      <c r="AG179" s="92"/>
      <c r="AH179" s="92"/>
      <c r="AI179" s="92"/>
      <c r="AJ179" s="52" t="s">
        <v>61</v>
      </c>
      <c r="AK179" s="52"/>
    </row>
    <row r="180" customFormat="false" ht="15.75" hidden="false" customHeight="false" outlineLevel="0" collapsed="false">
      <c r="C180" s="53" t="s">
        <v>62</v>
      </c>
      <c r="D180" s="54" t="s">
        <v>63</v>
      </c>
      <c r="E180" s="55" t="s">
        <v>131</v>
      </c>
      <c r="F180" s="74" t="str">
        <f aca="false">MID(A18,4,2)</f>
        <v>04</v>
      </c>
      <c r="G180" s="56" t="s">
        <v>316</v>
      </c>
      <c r="H180" s="114" t="str">
        <f aca="false">MID(A18,8,2)</f>
        <v>00</v>
      </c>
      <c r="I180" s="115" t="str">
        <f aca="false">MID(A18,10,2)</f>
        <v>00</v>
      </c>
      <c r="J180" s="78" t="str">
        <f aca="false">MID(A18,12,2)</f>
        <v>00</v>
      </c>
      <c r="K180" s="115" t="str">
        <f aca="false">MID(A18,14,2)</f>
        <v>00</v>
      </c>
      <c r="L180" s="116" t="str">
        <f aca="false">MID(A18,16,2)</f>
        <v>00</v>
      </c>
      <c r="M180" s="117" t="str">
        <f aca="false">MID(A18,18,2)</f>
        <v>00</v>
      </c>
      <c r="N180" s="46" t="s">
        <v>67</v>
      </c>
      <c r="P180" s="89"/>
      <c r="Q180" s="89"/>
      <c r="R180" s="89"/>
      <c r="S180" s="89"/>
      <c r="T180" s="62" t="s">
        <v>67</v>
      </c>
      <c r="U180" s="63" t="s">
        <v>68</v>
      </c>
      <c r="V180" s="64" t="s">
        <v>69</v>
      </c>
      <c r="W180" s="46"/>
      <c r="X180" s="62" t="s">
        <v>67</v>
      </c>
      <c r="Y180" s="63" t="s">
        <v>68</v>
      </c>
      <c r="Z180" s="64" t="s">
        <v>69</v>
      </c>
      <c r="AA180" s="46"/>
      <c r="AB180" s="62" t="s">
        <v>67</v>
      </c>
      <c r="AC180" s="63" t="s">
        <v>68</v>
      </c>
      <c r="AD180" s="64" t="s">
        <v>69</v>
      </c>
      <c r="AE180" s="46"/>
      <c r="AF180" s="62" t="s">
        <v>67</v>
      </c>
      <c r="AG180" s="63" t="s">
        <v>68</v>
      </c>
      <c r="AH180" s="64" t="s">
        <v>69</v>
      </c>
      <c r="AI180" s="65"/>
      <c r="AJ180" s="66" t="s">
        <v>70</v>
      </c>
      <c r="AK180" s="66"/>
    </row>
    <row r="181" customFormat="false" ht="15" hidden="false" customHeight="false" outlineLevel="0" collapsed="false">
      <c r="C181" s="53" t="s">
        <v>71</v>
      </c>
      <c r="D181" s="45" t="str">
        <f aca="false">HEX2BIN(D180,8)</f>
        <v>00000111</v>
      </c>
      <c r="E181" s="45" t="str">
        <f aca="false">HEX2BIN(E180,8)</f>
        <v>00100000</v>
      </c>
      <c r="F181" s="45" t="str">
        <f aca="false">HEX2BIN(F180,8)</f>
        <v>00000100</v>
      </c>
      <c r="G181" s="45" t="str">
        <f aca="false">HEX2BIN(G180,8)</f>
        <v>00010100</v>
      </c>
      <c r="H181" s="45" t="str">
        <f aca="false">HEX2BIN(H180,8)</f>
        <v>00000000</v>
      </c>
      <c r="I181" s="45" t="str">
        <f aca="false">HEX2BIN(I180,8)</f>
        <v>00000000</v>
      </c>
      <c r="J181" s="45" t="str">
        <f aca="false">HEX2BIN(J180,8)</f>
        <v>00000000</v>
      </c>
      <c r="K181" s="45" t="str">
        <f aca="false">HEX2BIN(K180,8)</f>
        <v>00000000</v>
      </c>
      <c r="L181" s="45" t="str">
        <f aca="false">HEX2BIN(L180,8)</f>
        <v>00000000</v>
      </c>
      <c r="M181" s="67"/>
      <c r="N181" s="46"/>
      <c r="P181" s="89"/>
      <c r="Q181" s="89"/>
      <c r="R181" s="89"/>
      <c r="S181" s="89"/>
      <c r="T181" s="68" t="str">
        <f aca="false">MID(I181,1,1)</f>
        <v>0</v>
      </c>
      <c r="U181" s="69" t="str">
        <f aca="false">T181</f>
        <v>0</v>
      </c>
      <c r="V181" s="53" t="s">
        <v>72</v>
      </c>
      <c r="W181" s="70" t="s">
        <v>73</v>
      </c>
      <c r="X181" s="68" t="str">
        <f aca="false">MID(J181,1,1)</f>
        <v>0</v>
      </c>
      <c r="Y181" s="69" t="str">
        <f aca="false">X181</f>
        <v>0</v>
      </c>
      <c r="Z181" s="53" t="s">
        <v>72</v>
      </c>
      <c r="AA181" s="70" t="s">
        <v>73</v>
      </c>
      <c r="AB181" s="68" t="str">
        <f aca="false">MID(K181,1,1)</f>
        <v>0</v>
      </c>
      <c r="AC181" s="69" t="str">
        <f aca="false">AB181</f>
        <v>0</v>
      </c>
      <c r="AD181" s="53" t="s">
        <v>72</v>
      </c>
      <c r="AE181" s="70" t="s">
        <v>73</v>
      </c>
      <c r="AF181" s="68" t="str">
        <f aca="false">MID(L181,1,1)</f>
        <v>0</v>
      </c>
      <c r="AG181" s="69" t="str">
        <f aca="false">AF181</f>
        <v>0</v>
      </c>
      <c r="AH181" s="53" t="s">
        <v>72</v>
      </c>
      <c r="AI181" s="70" t="s">
        <v>73</v>
      </c>
      <c r="AJ181" s="66"/>
      <c r="AK181" s="66"/>
    </row>
    <row r="182" customFormat="false" ht="15" hidden="false" customHeight="false" outlineLevel="0" collapsed="false">
      <c r="C182" s="53" t="s">
        <v>75</v>
      </c>
      <c r="D182" s="45" t="n">
        <f aca="false">HEX2DEC(D180)</f>
        <v>7</v>
      </c>
      <c r="E182" s="45" t="n">
        <f aca="false">HEX2DEC(E180)</f>
        <v>32</v>
      </c>
      <c r="F182" s="45" t="n">
        <f aca="false">HEX2DEC(F180)</f>
        <v>4</v>
      </c>
      <c r="G182" s="45" t="n">
        <f aca="false">HEX2DEC(G180)</f>
        <v>20</v>
      </c>
      <c r="H182" s="45" t="n">
        <f aca="false">HEX2DEC(H180)</f>
        <v>0</v>
      </c>
      <c r="I182" s="45" t="n">
        <f aca="false">HEX2DEC(I180)</f>
        <v>0</v>
      </c>
      <c r="J182" s="45" t="n">
        <f aca="false">HEX2DEC(J180)</f>
        <v>0</v>
      </c>
      <c r="K182" s="45" t="n">
        <f aca="false">HEX2DEC(K180)</f>
        <v>0</v>
      </c>
      <c r="L182" s="45" t="n">
        <f aca="false">HEX2DEC(L180)</f>
        <v>0</v>
      </c>
      <c r="M182" s="45" t="n">
        <f aca="false">SUM(D182:L182)</f>
        <v>63</v>
      </c>
      <c r="N182" s="46"/>
      <c r="P182" s="89"/>
      <c r="Q182" s="89"/>
      <c r="R182" s="89"/>
      <c r="S182" s="89"/>
      <c r="T182" s="68" t="str">
        <f aca="false">MID(I181,2,1)</f>
        <v>0</v>
      </c>
      <c r="U182" s="69" t="str">
        <f aca="false">T182</f>
        <v>0</v>
      </c>
      <c r="V182" s="53" t="s">
        <v>76</v>
      </c>
      <c r="W182" s="70" t="s">
        <v>73</v>
      </c>
      <c r="X182" s="68" t="str">
        <f aca="false">MID(J181,2,1)</f>
        <v>0</v>
      </c>
      <c r="Y182" s="69" t="str">
        <f aca="false">X182</f>
        <v>0</v>
      </c>
      <c r="Z182" s="53" t="s">
        <v>76</v>
      </c>
      <c r="AA182" s="70" t="s">
        <v>73</v>
      </c>
      <c r="AB182" s="68" t="str">
        <f aca="false">MID(K181,2,1)</f>
        <v>0</v>
      </c>
      <c r="AC182" s="69" t="str">
        <f aca="false">AB182</f>
        <v>0</v>
      </c>
      <c r="AD182" s="53" t="s">
        <v>76</v>
      </c>
      <c r="AE182" s="70" t="s">
        <v>73</v>
      </c>
      <c r="AF182" s="68" t="str">
        <f aca="false">MID(L181,2,1)</f>
        <v>0</v>
      </c>
      <c r="AG182" s="69" t="str">
        <f aca="false">AF182</f>
        <v>0</v>
      </c>
      <c r="AH182" s="53" t="s">
        <v>76</v>
      </c>
      <c r="AI182" s="70" t="s">
        <v>73</v>
      </c>
      <c r="AJ182" s="66"/>
      <c r="AK182" s="66"/>
    </row>
    <row r="183" customFormat="false" ht="15" hidden="false" customHeight="false" outlineLevel="0" collapsed="false">
      <c r="C183" s="53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46"/>
      <c r="P183" s="89"/>
      <c r="Q183" s="89"/>
      <c r="R183" s="89"/>
      <c r="S183" s="89"/>
      <c r="T183" s="68" t="str">
        <f aca="false">MID(I181,3,1)</f>
        <v>0</v>
      </c>
      <c r="U183" s="69" t="str">
        <f aca="false">T183</f>
        <v>0</v>
      </c>
      <c r="V183" s="53" t="s">
        <v>78</v>
      </c>
      <c r="W183" s="71" t="s">
        <v>317</v>
      </c>
      <c r="X183" s="68" t="str">
        <f aca="false">MID(J181,3,1)</f>
        <v>0</v>
      </c>
      <c r="Y183" s="69" t="str">
        <f aca="false">X183</f>
        <v>0</v>
      </c>
      <c r="Z183" s="53" t="s">
        <v>78</v>
      </c>
      <c r="AA183" s="70" t="s">
        <v>73</v>
      </c>
      <c r="AB183" s="68" t="str">
        <f aca="false">MID(K181,3,1)</f>
        <v>0</v>
      </c>
      <c r="AC183" s="69" t="str">
        <f aca="false">AB183</f>
        <v>0</v>
      </c>
      <c r="AD183" s="53" t="s">
        <v>78</v>
      </c>
      <c r="AE183" s="70" t="s">
        <v>73</v>
      </c>
      <c r="AF183" s="68" t="str">
        <f aca="false">MID(L181,3,1)</f>
        <v>0</v>
      </c>
      <c r="AG183" s="69" t="str">
        <f aca="false">AF183</f>
        <v>0</v>
      </c>
      <c r="AH183" s="53" t="s">
        <v>78</v>
      </c>
      <c r="AI183" s="70" t="s">
        <v>73</v>
      </c>
      <c r="AJ183" s="66"/>
      <c r="AK183" s="66"/>
    </row>
    <row r="184" customFormat="false" ht="15.75" hidden="false" customHeight="false" outlineLevel="0" collapsed="false">
      <c r="C184" s="53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46"/>
      <c r="P184" s="89"/>
      <c r="Q184" s="89"/>
      <c r="R184" s="89"/>
      <c r="S184" s="89"/>
      <c r="T184" s="68" t="str">
        <f aca="false">MID(I181,4,1)</f>
        <v>0</v>
      </c>
      <c r="U184" s="69" t="str">
        <f aca="false">T184</f>
        <v>0</v>
      </c>
      <c r="V184" s="53" t="s">
        <v>79</v>
      </c>
      <c r="W184" s="71" t="s">
        <v>318</v>
      </c>
      <c r="X184" s="68" t="str">
        <f aca="false">MID(J181,4,1)</f>
        <v>0</v>
      </c>
      <c r="Y184" s="69" t="str">
        <f aca="false">X184</f>
        <v>0</v>
      </c>
      <c r="Z184" s="53" t="s">
        <v>79</v>
      </c>
      <c r="AA184" s="70" t="s">
        <v>73</v>
      </c>
      <c r="AB184" s="68" t="str">
        <f aca="false">MID(K181,4,1)</f>
        <v>0</v>
      </c>
      <c r="AC184" s="69" t="str">
        <f aca="false">AB184</f>
        <v>0</v>
      </c>
      <c r="AD184" s="53" t="s">
        <v>79</v>
      </c>
      <c r="AE184" s="70" t="s">
        <v>73</v>
      </c>
      <c r="AF184" s="68" t="str">
        <f aca="false">MID(L181,4,1)</f>
        <v>0</v>
      </c>
      <c r="AG184" s="69" t="str">
        <f aca="false">AF184</f>
        <v>0</v>
      </c>
      <c r="AH184" s="53" t="s">
        <v>79</v>
      </c>
      <c r="AI184" s="70" t="s">
        <v>73</v>
      </c>
      <c r="AJ184" s="66"/>
      <c r="AK184" s="66"/>
    </row>
    <row r="185" customFormat="false" ht="15.75" hidden="false" customHeight="false" outlineLevel="0" collapsed="false">
      <c r="C185" s="53" t="s">
        <v>62</v>
      </c>
      <c r="D185" s="73" t="str">
        <f aca="false">D180</f>
        <v>07</v>
      </c>
      <c r="E185" s="74" t="str">
        <f aca="false">E180</f>
        <v>20</v>
      </c>
      <c r="F185" s="74" t="str">
        <f aca="false">F180</f>
        <v>04</v>
      </c>
      <c r="G185" s="75" t="str">
        <f aca="false">G180</f>
        <v>14</v>
      </c>
      <c r="H185" s="141" t="str">
        <f aca="false">H180</f>
        <v>00</v>
      </c>
      <c r="I185" s="77" t="str">
        <f aca="false">BIN2HEX(I186,2)</f>
        <v>00</v>
      </c>
      <c r="J185" s="78" t="str">
        <f aca="false">BIN2HEX(J186,2)</f>
        <v>00</v>
      </c>
      <c r="K185" s="79" t="str">
        <f aca="false">BIN2HEX(K186,2)</f>
        <v>00</v>
      </c>
      <c r="L185" s="80" t="str">
        <f aca="false">BIN2HEX(L186,2)</f>
        <v>00</v>
      </c>
      <c r="M185" s="81" t="str">
        <f aca="false">IF(LEN(M186)&gt;2,MID(M186,2,2),M186)</f>
        <v>3F</v>
      </c>
      <c r="N185" s="46" t="s">
        <v>68</v>
      </c>
      <c r="P185" s="89"/>
      <c r="Q185" s="89"/>
      <c r="R185" s="89"/>
      <c r="S185" s="89"/>
      <c r="T185" s="68" t="str">
        <f aca="false">MID(I181,5,1)</f>
        <v>0</v>
      </c>
      <c r="U185" s="69" t="str">
        <f aca="false">T185</f>
        <v>0</v>
      </c>
      <c r="V185" s="53" t="s">
        <v>80</v>
      </c>
      <c r="W185" s="70" t="s">
        <v>73</v>
      </c>
      <c r="X185" s="68" t="str">
        <f aca="false">MID(J181,5,1)</f>
        <v>0</v>
      </c>
      <c r="Y185" s="69" t="str">
        <f aca="false">X185</f>
        <v>0</v>
      </c>
      <c r="Z185" s="53" t="s">
        <v>80</v>
      </c>
      <c r="AA185" s="70" t="s">
        <v>73</v>
      </c>
      <c r="AB185" s="68" t="str">
        <f aca="false">MID(K181,5,1)</f>
        <v>0</v>
      </c>
      <c r="AC185" s="69" t="str">
        <f aca="false">AB185</f>
        <v>0</v>
      </c>
      <c r="AD185" s="53" t="s">
        <v>80</v>
      </c>
      <c r="AE185" s="70" t="s">
        <v>73</v>
      </c>
      <c r="AF185" s="68" t="str">
        <f aca="false">MID(L181,5,1)</f>
        <v>0</v>
      </c>
      <c r="AG185" s="69" t="str">
        <f aca="false">AF185</f>
        <v>0</v>
      </c>
      <c r="AH185" s="53" t="s">
        <v>80</v>
      </c>
      <c r="AI185" s="70" t="s">
        <v>73</v>
      </c>
      <c r="AJ185" s="66"/>
      <c r="AK185" s="66"/>
    </row>
    <row r="186" customFormat="false" ht="15" hidden="false" customHeight="false" outlineLevel="0" collapsed="false">
      <c r="C186" s="53" t="s">
        <v>71</v>
      </c>
      <c r="D186" s="45" t="str">
        <f aca="false">HEX2BIN(D185,8)</f>
        <v>00000111</v>
      </c>
      <c r="E186" s="45" t="str">
        <f aca="false">HEX2BIN(E185,8)</f>
        <v>00100000</v>
      </c>
      <c r="F186" s="45" t="str">
        <f aca="false">HEX2BIN(F185,8)</f>
        <v>00000100</v>
      </c>
      <c r="G186" s="45" t="str">
        <f aca="false">HEX2BIN(G185,8)</f>
        <v>00010100</v>
      </c>
      <c r="H186" s="82"/>
      <c r="I186" s="45" t="str">
        <f aca="false">U181&amp;U182&amp;U183&amp;U184&amp;U185&amp;U186&amp;U187&amp;U188</f>
        <v>00000000</v>
      </c>
      <c r="J186" s="82" t="str">
        <f aca="false">Y181&amp;Y182&amp;Y183&amp;Y184&amp;Y185&amp;Y186&amp;Y187&amp;Y188</f>
        <v>00000000</v>
      </c>
      <c r="K186" s="82" t="str">
        <f aca="false">AC181&amp;AC182&amp;AC183&amp;AC184&amp;AC185&amp;AC186&amp;AC187&amp;AC188</f>
        <v>00000000</v>
      </c>
      <c r="L186" s="45" t="str">
        <f aca="false">AG181&amp;AG182&amp;AG183&amp;AG184&amp;AG185&amp;AG186&amp;AG187&amp;AG188</f>
        <v>00000000</v>
      </c>
      <c r="M186" s="45" t="str">
        <f aca="false">DEC2HEX(M187)</f>
        <v>3F</v>
      </c>
      <c r="N186" s="46"/>
      <c r="P186" s="89"/>
      <c r="Q186" s="89"/>
      <c r="R186" s="89"/>
      <c r="S186" s="89"/>
      <c r="T186" s="68" t="str">
        <f aca="false">MID(I181,6,1)</f>
        <v>0</v>
      </c>
      <c r="U186" s="69" t="str">
        <f aca="false">T186</f>
        <v>0</v>
      </c>
      <c r="V186" s="53" t="s">
        <v>83</v>
      </c>
      <c r="W186" s="70" t="s">
        <v>73</v>
      </c>
      <c r="X186" s="68" t="str">
        <f aca="false">MID(J181,6,1)</f>
        <v>0</v>
      </c>
      <c r="Y186" s="69" t="str">
        <f aca="false">X186</f>
        <v>0</v>
      </c>
      <c r="Z186" s="53" t="s">
        <v>83</v>
      </c>
      <c r="AA186" s="70" t="s">
        <v>73</v>
      </c>
      <c r="AB186" s="68" t="str">
        <f aca="false">MID(K181,6,1)</f>
        <v>0</v>
      </c>
      <c r="AC186" s="69" t="str">
        <f aca="false">AB186</f>
        <v>0</v>
      </c>
      <c r="AD186" s="53" t="s">
        <v>83</v>
      </c>
      <c r="AE186" s="70" t="s">
        <v>73</v>
      </c>
      <c r="AF186" s="68" t="str">
        <f aca="false">MID(L181,6,1)</f>
        <v>0</v>
      </c>
      <c r="AG186" s="69" t="str">
        <f aca="false">AF186</f>
        <v>0</v>
      </c>
      <c r="AH186" s="53" t="s">
        <v>83</v>
      </c>
      <c r="AI186" s="70" t="s">
        <v>73</v>
      </c>
      <c r="AJ186" s="66"/>
      <c r="AK186" s="66"/>
    </row>
    <row r="187" customFormat="false" ht="15" hidden="false" customHeight="false" outlineLevel="0" collapsed="false">
      <c r="C187" s="53" t="s">
        <v>75</v>
      </c>
      <c r="D187" s="45" t="n">
        <f aca="false">HEX2DEC(D185)</f>
        <v>7</v>
      </c>
      <c r="E187" s="45" t="n">
        <f aca="false">HEX2DEC(E185)</f>
        <v>32</v>
      </c>
      <c r="F187" s="45" t="n">
        <f aca="false">HEX2DEC(F185)</f>
        <v>4</v>
      </c>
      <c r="G187" s="45" t="n">
        <f aca="false">HEX2DEC(G185)</f>
        <v>20</v>
      </c>
      <c r="H187" s="45" t="n">
        <f aca="false">HEX2DEC(H185)</f>
        <v>0</v>
      </c>
      <c r="I187" s="45" t="n">
        <f aca="false">HEX2DEC(I185)</f>
        <v>0</v>
      </c>
      <c r="J187" s="45" t="n">
        <f aca="false">HEX2DEC(J185)</f>
        <v>0</v>
      </c>
      <c r="K187" s="45" t="n">
        <f aca="false">HEX2DEC(K185)</f>
        <v>0</v>
      </c>
      <c r="L187" s="45" t="n">
        <f aca="false">HEX2DEC(L185)</f>
        <v>0</v>
      </c>
      <c r="M187" s="45" t="n">
        <f aca="false">SUM(D187:L187)</f>
        <v>63</v>
      </c>
      <c r="N187" s="46"/>
      <c r="P187" s="89"/>
      <c r="Q187" s="89"/>
      <c r="R187" s="89"/>
      <c r="S187" s="89"/>
      <c r="T187" s="68" t="str">
        <f aca="false">MID(I181,7,1)</f>
        <v>0</v>
      </c>
      <c r="U187" s="69" t="str">
        <f aca="false">T187</f>
        <v>0</v>
      </c>
      <c r="V187" s="53" t="s">
        <v>84</v>
      </c>
      <c r="W187" s="70" t="s">
        <v>73</v>
      </c>
      <c r="X187" s="68" t="str">
        <f aca="false">MID(J181,7,1)</f>
        <v>0</v>
      </c>
      <c r="Y187" s="69" t="str">
        <f aca="false">X187</f>
        <v>0</v>
      </c>
      <c r="Z187" s="53" t="s">
        <v>84</v>
      </c>
      <c r="AA187" s="70" t="s">
        <v>73</v>
      </c>
      <c r="AB187" s="68" t="str">
        <f aca="false">MID(K181,7,1)</f>
        <v>0</v>
      </c>
      <c r="AC187" s="69" t="str">
        <f aca="false">AB187</f>
        <v>0</v>
      </c>
      <c r="AD187" s="53" t="s">
        <v>84</v>
      </c>
      <c r="AE187" s="70" t="s">
        <v>73</v>
      </c>
      <c r="AF187" s="68" t="str">
        <f aca="false">MID(L181,7,1)</f>
        <v>0</v>
      </c>
      <c r="AG187" s="69" t="str">
        <f aca="false">AF187</f>
        <v>0</v>
      </c>
      <c r="AH187" s="53" t="s">
        <v>84</v>
      </c>
      <c r="AI187" s="70" t="s">
        <v>73</v>
      </c>
      <c r="AJ187" s="66"/>
      <c r="AK187" s="66"/>
    </row>
    <row r="188" customFormat="false" ht="15.75" hidden="false" customHeight="false" outlineLevel="0" collapsed="false">
      <c r="C188" s="83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5"/>
      <c r="P188" s="89"/>
      <c r="Q188" s="89"/>
      <c r="R188" s="89"/>
      <c r="S188" s="89"/>
      <c r="T188" s="86" t="str">
        <f aca="false">MID(I181,8,1)</f>
        <v>0</v>
      </c>
      <c r="U188" s="93" t="str">
        <f aca="false">T188</f>
        <v>0</v>
      </c>
      <c r="V188" s="83" t="s">
        <v>86</v>
      </c>
      <c r="W188" s="34" t="s">
        <v>73</v>
      </c>
      <c r="X188" s="86" t="str">
        <f aca="false">MID(J181,8,1)</f>
        <v>0</v>
      </c>
      <c r="Y188" s="93" t="str">
        <f aca="false">X188</f>
        <v>0</v>
      </c>
      <c r="Z188" s="83" t="s">
        <v>86</v>
      </c>
      <c r="AA188" s="34" t="s">
        <v>73</v>
      </c>
      <c r="AB188" s="86" t="str">
        <f aca="false">MID(K181,8,1)</f>
        <v>0</v>
      </c>
      <c r="AC188" s="93" t="str">
        <f aca="false">AB188</f>
        <v>0</v>
      </c>
      <c r="AD188" s="83" t="s">
        <v>86</v>
      </c>
      <c r="AE188" s="34" t="s">
        <v>73</v>
      </c>
      <c r="AF188" s="86" t="str">
        <f aca="false">MID(L181,8,1)</f>
        <v>0</v>
      </c>
      <c r="AG188" s="93" t="str">
        <f aca="false">AF188</f>
        <v>0</v>
      </c>
      <c r="AH188" s="83" t="s">
        <v>86</v>
      </c>
      <c r="AI188" s="34" t="s">
        <v>73</v>
      </c>
      <c r="AJ188" s="66"/>
      <c r="AK188" s="66"/>
    </row>
    <row r="189" customFormat="false" ht="15.75" hidden="false" customHeight="false" outlineLevel="0" collapsed="false"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 t="s">
        <v>47</v>
      </c>
      <c r="N189" s="42"/>
      <c r="P189" s="43" t="s">
        <v>319</v>
      </c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</row>
    <row r="190" customFormat="false" ht="15.75" hidden="false" customHeight="false" outlineLevel="0" collapsed="false">
      <c r="C190" s="53"/>
      <c r="D190" s="44" t="s">
        <v>320</v>
      </c>
      <c r="E190" s="44"/>
      <c r="F190" s="44"/>
      <c r="G190" s="44"/>
      <c r="H190" s="45" t="s">
        <v>50</v>
      </c>
      <c r="I190" s="45" t="s">
        <v>51</v>
      </c>
      <c r="J190" s="45" t="s">
        <v>52</v>
      </c>
      <c r="K190" s="45" t="s">
        <v>53</v>
      </c>
      <c r="L190" s="45" t="s">
        <v>54</v>
      </c>
      <c r="M190" s="45" t="s">
        <v>55</v>
      </c>
      <c r="N190" s="46"/>
      <c r="P190" s="47" t="s">
        <v>56</v>
      </c>
      <c r="Q190" s="47"/>
      <c r="R190" s="47"/>
      <c r="S190" s="47"/>
      <c r="T190" s="48" t="s">
        <v>57</v>
      </c>
      <c r="U190" s="48"/>
      <c r="V190" s="48"/>
      <c r="W190" s="48"/>
      <c r="X190" s="49" t="s">
        <v>321</v>
      </c>
      <c r="Y190" s="49"/>
      <c r="Z190" s="49"/>
      <c r="AA190" s="49"/>
      <c r="AB190" s="50" t="s">
        <v>322</v>
      </c>
      <c r="AC190" s="50"/>
      <c r="AD190" s="50"/>
      <c r="AE190" s="50"/>
      <c r="AF190" s="92" t="s">
        <v>103</v>
      </c>
      <c r="AG190" s="92"/>
      <c r="AH190" s="92"/>
      <c r="AI190" s="92"/>
      <c r="AJ190" s="52" t="s">
        <v>61</v>
      </c>
      <c r="AK190" s="52"/>
    </row>
    <row r="191" customFormat="false" ht="15.75" hidden="false" customHeight="false" outlineLevel="0" collapsed="false">
      <c r="C191" s="53" t="s">
        <v>62</v>
      </c>
      <c r="D191" s="54" t="s">
        <v>63</v>
      </c>
      <c r="E191" s="55" t="s">
        <v>131</v>
      </c>
      <c r="F191" s="74" t="str">
        <f aca="false">MID(A19,4,2)</f>
        <v>04</v>
      </c>
      <c r="G191" s="56" t="s">
        <v>323</v>
      </c>
      <c r="H191" s="78" t="str">
        <f aca="false">MID(A19,8,2)</f>
        <v>00</v>
      </c>
      <c r="I191" s="115" t="str">
        <f aca="false">MID(A19,10,2)</f>
        <v>00</v>
      </c>
      <c r="J191" s="115" t="str">
        <f aca="false">MID(A19,12,2)</f>
        <v>00</v>
      </c>
      <c r="K191" s="116" t="str">
        <f aca="false">MID(A19,14,2)</f>
        <v>00</v>
      </c>
      <c r="L191" s="116" t="str">
        <f aca="false">MID(A19,16,2)</f>
        <v>00</v>
      </c>
      <c r="M191" s="117" t="str">
        <f aca="false">MID(A19,18,2)</f>
        <v>00</v>
      </c>
      <c r="N191" s="46" t="s">
        <v>67</v>
      </c>
      <c r="P191" s="62" t="s">
        <v>67</v>
      </c>
      <c r="Q191" s="63" t="s">
        <v>68</v>
      </c>
      <c r="R191" s="64" t="s">
        <v>69</v>
      </c>
      <c r="S191" s="46"/>
      <c r="T191" s="62" t="s">
        <v>67</v>
      </c>
      <c r="U191" s="63" t="s">
        <v>68</v>
      </c>
      <c r="V191" s="64" t="s">
        <v>69</v>
      </c>
      <c r="W191" s="46"/>
      <c r="X191" s="89"/>
      <c r="Y191" s="89"/>
      <c r="Z191" s="89"/>
      <c r="AA191" s="89"/>
      <c r="AB191" s="89"/>
      <c r="AC191" s="89"/>
      <c r="AD191" s="89"/>
      <c r="AE191" s="89"/>
      <c r="AF191" s="62" t="s">
        <v>67</v>
      </c>
      <c r="AG191" s="63" t="s">
        <v>68</v>
      </c>
      <c r="AH191" s="64" t="s">
        <v>69</v>
      </c>
      <c r="AI191" s="65"/>
      <c r="AJ191" s="66" t="s">
        <v>70</v>
      </c>
      <c r="AK191" s="66"/>
    </row>
    <row r="192" customFormat="false" ht="15" hidden="false" customHeight="false" outlineLevel="0" collapsed="false">
      <c r="C192" s="53" t="s">
        <v>71</v>
      </c>
      <c r="D192" s="45" t="str">
        <f aca="false">HEX2BIN(D191,8)</f>
        <v>00000111</v>
      </c>
      <c r="E192" s="45" t="str">
        <f aca="false">HEX2BIN(E191,8)</f>
        <v>00100000</v>
      </c>
      <c r="F192" s="45" t="str">
        <f aca="false">HEX2BIN(F191,8)</f>
        <v>00000100</v>
      </c>
      <c r="G192" s="45" t="str">
        <f aca="false">HEX2BIN(G191,8)</f>
        <v>00010101</v>
      </c>
      <c r="H192" s="45" t="str">
        <f aca="false">HEX2BIN(H191,8)</f>
        <v>00000000</v>
      </c>
      <c r="I192" s="45" t="str">
        <f aca="false">HEX2BIN(I191,8)</f>
        <v>00000000</v>
      </c>
      <c r="J192" s="45" t="str">
        <f aca="false">HEX2BIN(J191,8)</f>
        <v>00000000</v>
      </c>
      <c r="K192" s="45" t="str">
        <f aca="false">HEX2BIN(K191,8)</f>
        <v>00000000</v>
      </c>
      <c r="L192" s="45" t="str">
        <f aca="false">HEX2BIN(L191,8)</f>
        <v>00000000</v>
      </c>
      <c r="M192" s="65"/>
      <c r="N192" s="46"/>
      <c r="P192" s="68" t="str">
        <f aca="false">MID(H192,1,1)</f>
        <v>0</v>
      </c>
      <c r="Q192" s="69" t="str">
        <f aca="false">P192</f>
        <v>0</v>
      </c>
      <c r="R192" s="53" t="s">
        <v>72</v>
      </c>
      <c r="S192" s="70" t="s">
        <v>73</v>
      </c>
      <c r="T192" s="68" t="str">
        <f aca="false">MID(I192,1,1)</f>
        <v>0</v>
      </c>
      <c r="U192" s="69" t="str">
        <f aca="false">T192</f>
        <v>0</v>
      </c>
      <c r="V192" s="53" t="s">
        <v>72</v>
      </c>
      <c r="W192" s="70" t="s">
        <v>73</v>
      </c>
      <c r="X192" s="89"/>
      <c r="Y192" s="89"/>
      <c r="Z192" s="89"/>
      <c r="AA192" s="89"/>
      <c r="AB192" s="89"/>
      <c r="AC192" s="89"/>
      <c r="AD192" s="89"/>
      <c r="AE192" s="89"/>
      <c r="AF192" s="68" t="str">
        <f aca="false">MID(L192,1,1)</f>
        <v>0</v>
      </c>
      <c r="AG192" s="69" t="str">
        <f aca="false">AF192</f>
        <v>0</v>
      </c>
      <c r="AH192" s="53" t="s">
        <v>72</v>
      </c>
      <c r="AI192" s="70" t="s">
        <v>73</v>
      </c>
      <c r="AJ192" s="66"/>
      <c r="AK192" s="66"/>
    </row>
    <row r="193" customFormat="false" ht="15" hidden="false" customHeight="false" outlineLevel="0" collapsed="false">
      <c r="C193" s="53" t="s">
        <v>75</v>
      </c>
      <c r="D193" s="45" t="n">
        <f aca="false">HEX2DEC(D191)</f>
        <v>7</v>
      </c>
      <c r="E193" s="45" t="n">
        <f aca="false">HEX2DEC(E191)</f>
        <v>32</v>
      </c>
      <c r="F193" s="45" t="n">
        <f aca="false">HEX2DEC(F191)</f>
        <v>4</v>
      </c>
      <c r="G193" s="45" t="n">
        <f aca="false">HEX2DEC(G191)</f>
        <v>21</v>
      </c>
      <c r="H193" s="45" t="n">
        <f aca="false">HEX2DEC(H191)</f>
        <v>0</v>
      </c>
      <c r="I193" s="45" t="n">
        <f aca="false">HEX2DEC(I191)</f>
        <v>0</v>
      </c>
      <c r="J193" s="45" t="n">
        <f aca="false">HEX2DEC(J191)</f>
        <v>0</v>
      </c>
      <c r="K193" s="45" t="n">
        <f aca="false">HEX2DEC(K191)</f>
        <v>0</v>
      </c>
      <c r="L193" s="45" t="n">
        <f aca="false">HEX2DEC(L191)</f>
        <v>0</v>
      </c>
      <c r="M193" s="45" t="n">
        <f aca="false">SUM(D193:L193)</f>
        <v>64</v>
      </c>
      <c r="N193" s="46"/>
      <c r="P193" s="68" t="str">
        <f aca="false">MID(H192,2,1)</f>
        <v>0</v>
      </c>
      <c r="Q193" s="69" t="str">
        <f aca="false">P193</f>
        <v>0</v>
      </c>
      <c r="R193" s="53" t="s">
        <v>76</v>
      </c>
      <c r="S193" s="70" t="s">
        <v>73</v>
      </c>
      <c r="T193" s="68" t="str">
        <f aca="false">MID(I192,2,1)</f>
        <v>0</v>
      </c>
      <c r="U193" s="69" t="str">
        <f aca="false">T193</f>
        <v>0</v>
      </c>
      <c r="V193" s="53" t="s">
        <v>76</v>
      </c>
      <c r="W193" s="70" t="s">
        <v>73</v>
      </c>
      <c r="X193" s="89"/>
      <c r="Y193" s="89"/>
      <c r="Z193" s="89"/>
      <c r="AA193" s="89"/>
      <c r="AB193" s="89"/>
      <c r="AC193" s="89"/>
      <c r="AD193" s="89"/>
      <c r="AE193" s="89"/>
      <c r="AF193" s="68" t="str">
        <f aca="false">MID(L192,2,1)</f>
        <v>0</v>
      </c>
      <c r="AG193" s="69" t="str">
        <f aca="false">AF193</f>
        <v>0</v>
      </c>
      <c r="AH193" s="53" t="s">
        <v>76</v>
      </c>
      <c r="AI193" s="70" t="s">
        <v>73</v>
      </c>
      <c r="AJ193" s="66"/>
      <c r="AK193" s="66"/>
    </row>
    <row r="194" customFormat="false" ht="15" hidden="false" customHeight="false" outlineLevel="0" collapsed="false">
      <c r="C194" s="53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46"/>
      <c r="P194" s="68" t="str">
        <f aca="false">MID(H192,3,1)</f>
        <v>0</v>
      </c>
      <c r="Q194" s="69" t="str">
        <f aca="false">P194</f>
        <v>0</v>
      </c>
      <c r="R194" s="53" t="s">
        <v>78</v>
      </c>
      <c r="S194" s="70" t="s">
        <v>73</v>
      </c>
      <c r="T194" s="68" t="str">
        <f aca="false">MID(I192,3,1)</f>
        <v>0</v>
      </c>
      <c r="U194" s="69" t="str">
        <f aca="false">T194</f>
        <v>0</v>
      </c>
      <c r="V194" s="53" t="s">
        <v>78</v>
      </c>
      <c r="W194" s="70" t="s">
        <v>73</v>
      </c>
      <c r="X194" s="89"/>
      <c r="Y194" s="89"/>
      <c r="Z194" s="89"/>
      <c r="AA194" s="89"/>
      <c r="AB194" s="89"/>
      <c r="AC194" s="89"/>
      <c r="AD194" s="89"/>
      <c r="AE194" s="89"/>
      <c r="AF194" s="68" t="str">
        <f aca="false">MID(L192,3,1)</f>
        <v>0</v>
      </c>
      <c r="AG194" s="69" t="str">
        <f aca="false">AF194</f>
        <v>0</v>
      </c>
      <c r="AH194" s="53" t="s">
        <v>78</v>
      </c>
      <c r="AI194" s="70" t="s">
        <v>73</v>
      </c>
      <c r="AJ194" s="66"/>
      <c r="AK194" s="66"/>
    </row>
    <row r="195" customFormat="false" ht="15.75" hidden="false" customHeight="false" outlineLevel="0" collapsed="false">
      <c r="C195" s="53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46"/>
      <c r="P195" s="68" t="str">
        <f aca="false">MID(H192,4,1)</f>
        <v>0</v>
      </c>
      <c r="Q195" s="69" t="str">
        <f aca="false">P195</f>
        <v>0</v>
      </c>
      <c r="R195" s="53" t="s">
        <v>79</v>
      </c>
      <c r="S195" s="70" t="s">
        <v>73</v>
      </c>
      <c r="T195" s="68" t="str">
        <f aca="false">MID(I192,4,1)</f>
        <v>0</v>
      </c>
      <c r="U195" s="69" t="str">
        <f aca="false">T195</f>
        <v>0</v>
      </c>
      <c r="V195" s="53" t="s">
        <v>79</v>
      </c>
      <c r="W195" s="70" t="s">
        <v>73</v>
      </c>
      <c r="X195" s="89"/>
      <c r="Y195" s="89"/>
      <c r="Z195" s="89"/>
      <c r="AA195" s="89"/>
      <c r="AB195" s="89"/>
      <c r="AC195" s="89"/>
      <c r="AD195" s="89"/>
      <c r="AE195" s="89"/>
      <c r="AF195" s="68" t="str">
        <f aca="false">MID(L192,4,1)</f>
        <v>0</v>
      </c>
      <c r="AG195" s="69" t="str">
        <f aca="false">AF195</f>
        <v>0</v>
      </c>
      <c r="AH195" s="53" t="s">
        <v>79</v>
      </c>
      <c r="AI195" s="70" t="s">
        <v>73</v>
      </c>
      <c r="AJ195" s="66"/>
      <c r="AK195" s="66"/>
    </row>
    <row r="196" customFormat="false" ht="15.75" hidden="false" customHeight="false" outlineLevel="0" collapsed="false">
      <c r="C196" s="53" t="s">
        <v>62</v>
      </c>
      <c r="D196" s="73" t="str">
        <f aca="false">D191</f>
        <v>07</v>
      </c>
      <c r="E196" s="74" t="str">
        <f aca="false">E191</f>
        <v>20</v>
      </c>
      <c r="F196" s="74" t="str">
        <f aca="false">F191</f>
        <v>04</v>
      </c>
      <c r="G196" s="75" t="str">
        <f aca="false">G191</f>
        <v>15</v>
      </c>
      <c r="H196" s="76" t="str">
        <f aca="false">BIN2HEX(H197,2)</f>
        <v>00</v>
      </c>
      <c r="I196" s="77" t="str">
        <f aca="false">BIN2HEX(I197,2)</f>
        <v>00</v>
      </c>
      <c r="J196" s="139" t="str">
        <f aca="false">J191</f>
        <v>00</v>
      </c>
      <c r="K196" s="130" t="str">
        <f aca="false">K191</f>
        <v>00</v>
      </c>
      <c r="L196" s="80" t="str">
        <f aca="false">BIN2HEX(L197,2)</f>
        <v>00</v>
      </c>
      <c r="M196" s="81" t="str">
        <f aca="false">IF(LEN(M197)&gt;2,MID(M197,2,2),M197)</f>
        <v>40</v>
      </c>
      <c r="N196" s="46" t="s">
        <v>68</v>
      </c>
      <c r="P196" s="68" t="str">
        <f aca="false">MID(H192,5,1)</f>
        <v>0</v>
      </c>
      <c r="Q196" s="69" t="str">
        <f aca="false">P196</f>
        <v>0</v>
      </c>
      <c r="R196" s="53" t="s">
        <v>80</v>
      </c>
      <c r="S196" s="70" t="s">
        <v>73</v>
      </c>
      <c r="T196" s="68" t="str">
        <f aca="false">MID(I192,5,1)</f>
        <v>0</v>
      </c>
      <c r="U196" s="69" t="str">
        <f aca="false">T196</f>
        <v>0</v>
      </c>
      <c r="V196" s="53" t="s">
        <v>80</v>
      </c>
      <c r="W196" s="70" t="s">
        <v>73</v>
      </c>
      <c r="X196" s="89"/>
      <c r="Y196" s="89"/>
      <c r="Z196" s="89"/>
      <c r="AA196" s="89"/>
      <c r="AB196" s="89"/>
      <c r="AC196" s="89"/>
      <c r="AD196" s="89"/>
      <c r="AE196" s="89"/>
      <c r="AF196" s="68" t="str">
        <f aca="false">MID(L192,5,1)</f>
        <v>0</v>
      </c>
      <c r="AG196" s="69" t="str">
        <f aca="false">AF196</f>
        <v>0</v>
      </c>
      <c r="AH196" s="53" t="s">
        <v>80</v>
      </c>
      <c r="AI196" s="70" t="s">
        <v>73</v>
      </c>
      <c r="AJ196" s="66"/>
      <c r="AK196" s="66"/>
    </row>
    <row r="197" customFormat="false" ht="15" hidden="false" customHeight="false" outlineLevel="0" collapsed="false">
      <c r="C197" s="53" t="s">
        <v>71</v>
      </c>
      <c r="D197" s="45" t="str">
        <f aca="false">HEX2BIN(D196,8)</f>
        <v>00000111</v>
      </c>
      <c r="E197" s="45" t="str">
        <f aca="false">HEX2BIN(E196,8)</f>
        <v>00100000</v>
      </c>
      <c r="F197" s="45" t="str">
        <f aca="false">HEX2BIN(F196,8)</f>
        <v>00000100</v>
      </c>
      <c r="G197" s="45" t="str">
        <f aca="false">HEX2BIN(G196,8)</f>
        <v>00010101</v>
      </c>
      <c r="H197" s="82" t="str">
        <f aca="false">Q192&amp;Q193&amp;Q194&amp;Q195&amp;Q196&amp;Q197&amp;Q198&amp;Q199</f>
        <v>00000000</v>
      </c>
      <c r="I197" s="45" t="str">
        <f aca="false">U192&amp;U193&amp;U194&amp;U195&amp;U196&amp;U197&amp;U198&amp;U199</f>
        <v>00000000</v>
      </c>
      <c r="J197" s="82"/>
      <c r="K197" s="82"/>
      <c r="L197" s="45" t="str">
        <f aca="false">AG192&amp;AG193&amp;AG194&amp;AG195&amp;AG196&amp;AG197&amp;AG198&amp;AG199</f>
        <v>00000000</v>
      </c>
      <c r="M197" s="45" t="str">
        <f aca="false">DEC2HEX(M198)</f>
        <v>40</v>
      </c>
      <c r="N197" s="46"/>
      <c r="P197" s="68" t="str">
        <f aca="false">MID(H192,6,1)</f>
        <v>0</v>
      </c>
      <c r="Q197" s="69" t="str">
        <f aca="false">P197</f>
        <v>0</v>
      </c>
      <c r="R197" s="53" t="s">
        <v>83</v>
      </c>
      <c r="S197" s="70" t="s">
        <v>73</v>
      </c>
      <c r="T197" s="68" t="str">
        <f aca="false">MID(I192,6,1)</f>
        <v>0</v>
      </c>
      <c r="U197" s="69" t="str">
        <f aca="false">T197</f>
        <v>0</v>
      </c>
      <c r="V197" s="53" t="s">
        <v>83</v>
      </c>
      <c r="W197" s="70" t="s">
        <v>73</v>
      </c>
      <c r="X197" s="89"/>
      <c r="Y197" s="89"/>
      <c r="Z197" s="89"/>
      <c r="AA197" s="89"/>
      <c r="AB197" s="89"/>
      <c r="AC197" s="89"/>
      <c r="AD197" s="89"/>
      <c r="AE197" s="89"/>
      <c r="AF197" s="68" t="str">
        <f aca="false">MID(L192,6,1)</f>
        <v>0</v>
      </c>
      <c r="AG197" s="69" t="str">
        <f aca="false">AF197</f>
        <v>0</v>
      </c>
      <c r="AH197" s="53" t="s">
        <v>83</v>
      </c>
      <c r="AI197" s="70" t="s">
        <v>73</v>
      </c>
      <c r="AJ197" s="66"/>
      <c r="AK197" s="66"/>
    </row>
    <row r="198" customFormat="false" ht="15" hidden="false" customHeight="false" outlineLevel="0" collapsed="false">
      <c r="C198" s="53" t="s">
        <v>75</v>
      </c>
      <c r="D198" s="45" t="n">
        <f aca="false">HEX2DEC(D196)</f>
        <v>7</v>
      </c>
      <c r="E198" s="45" t="n">
        <f aca="false">HEX2DEC(E196)</f>
        <v>32</v>
      </c>
      <c r="F198" s="45" t="n">
        <f aca="false">HEX2DEC(F196)</f>
        <v>4</v>
      </c>
      <c r="G198" s="45" t="n">
        <f aca="false">HEX2DEC(G196)</f>
        <v>21</v>
      </c>
      <c r="H198" s="45" t="n">
        <f aca="false">HEX2DEC(H196)</f>
        <v>0</v>
      </c>
      <c r="I198" s="45" t="n">
        <f aca="false">HEX2DEC(I196)</f>
        <v>0</v>
      </c>
      <c r="J198" s="45" t="n">
        <f aca="false">HEX2DEC(J196)</f>
        <v>0</v>
      </c>
      <c r="K198" s="45" t="n">
        <f aca="false">HEX2DEC(K196)</f>
        <v>0</v>
      </c>
      <c r="L198" s="45" t="n">
        <f aca="false">HEX2DEC(L196)</f>
        <v>0</v>
      </c>
      <c r="M198" s="45" t="n">
        <f aca="false">SUM(D198:L198)</f>
        <v>64</v>
      </c>
      <c r="N198" s="46"/>
      <c r="P198" s="68" t="str">
        <f aca="false">MID(H192,7,1)</f>
        <v>0</v>
      </c>
      <c r="Q198" s="69" t="str">
        <f aca="false">P198</f>
        <v>0</v>
      </c>
      <c r="R198" s="53" t="s">
        <v>84</v>
      </c>
      <c r="S198" s="70" t="s">
        <v>73</v>
      </c>
      <c r="T198" s="68" t="str">
        <f aca="false">MID(I192,7,1)</f>
        <v>0</v>
      </c>
      <c r="U198" s="69" t="str">
        <f aca="false">T198</f>
        <v>0</v>
      </c>
      <c r="V198" s="53" t="s">
        <v>84</v>
      </c>
      <c r="W198" s="70" t="s">
        <v>73</v>
      </c>
      <c r="X198" s="89"/>
      <c r="Y198" s="89"/>
      <c r="Z198" s="89"/>
      <c r="AA198" s="89"/>
      <c r="AB198" s="89"/>
      <c r="AC198" s="89"/>
      <c r="AD198" s="89"/>
      <c r="AE198" s="89"/>
      <c r="AF198" s="68" t="str">
        <f aca="false">MID(L192,7,1)</f>
        <v>0</v>
      </c>
      <c r="AG198" s="69" t="str">
        <f aca="false">AF198</f>
        <v>0</v>
      </c>
      <c r="AH198" s="53" t="s">
        <v>84</v>
      </c>
      <c r="AI198" s="70" t="s">
        <v>73</v>
      </c>
      <c r="AJ198" s="66"/>
      <c r="AK198" s="66"/>
    </row>
    <row r="199" customFormat="false" ht="15.75" hidden="false" customHeight="false" outlineLevel="0" collapsed="false">
      <c r="C199" s="83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5"/>
      <c r="P199" s="86" t="str">
        <f aca="false">MID(H192,8,1)</f>
        <v>0</v>
      </c>
      <c r="Q199" s="93" t="str">
        <f aca="false">P199</f>
        <v>0</v>
      </c>
      <c r="R199" s="83" t="s">
        <v>86</v>
      </c>
      <c r="S199" s="34" t="s">
        <v>73</v>
      </c>
      <c r="T199" s="86" t="str">
        <f aca="false">MID(I192,8,1)</f>
        <v>0</v>
      </c>
      <c r="U199" s="93" t="str">
        <f aca="false">T199</f>
        <v>0</v>
      </c>
      <c r="V199" s="83" t="s">
        <v>86</v>
      </c>
      <c r="W199" s="34" t="s">
        <v>73</v>
      </c>
      <c r="X199" s="89"/>
      <c r="Y199" s="89"/>
      <c r="Z199" s="89"/>
      <c r="AA199" s="89"/>
      <c r="AB199" s="89"/>
      <c r="AC199" s="89"/>
      <c r="AD199" s="89"/>
      <c r="AE199" s="89"/>
      <c r="AF199" s="86" t="str">
        <f aca="false">MID(L192,8,1)</f>
        <v>0</v>
      </c>
      <c r="AG199" s="93" t="str">
        <f aca="false">AF199</f>
        <v>0</v>
      </c>
      <c r="AH199" s="83" t="s">
        <v>86</v>
      </c>
      <c r="AI199" s="34" t="s">
        <v>73</v>
      </c>
      <c r="AJ199" s="66"/>
      <c r="AK199" s="66"/>
    </row>
    <row r="200" customFormat="false" ht="15.75" hidden="false" customHeight="false" outlineLevel="0" collapsed="false"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 t="s">
        <v>47</v>
      </c>
      <c r="N200" s="42"/>
      <c r="P200" s="43" t="s">
        <v>324</v>
      </c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</row>
    <row r="201" customFormat="false" ht="15.75" hidden="false" customHeight="false" outlineLevel="0" collapsed="false">
      <c r="C201" s="53"/>
      <c r="D201" s="44" t="s">
        <v>325</v>
      </c>
      <c r="E201" s="44"/>
      <c r="F201" s="44"/>
      <c r="G201" s="44"/>
      <c r="H201" s="45" t="s">
        <v>50</v>
      </c>
      <c r="I201" s="45" t="s">
        <v>51</v>
      </c>
      <c r="J201" s="45" t="s">
        <v>52</v>
      </c>
      <c r="K201" s="45" t="s">
        <v>53</v>
      </c>
      <c r="L201" s="45" t="s">
        <v>54</v>
      </c>
      <c r="M201" s="45" t="s">
        <v>55</v>
      </c>
      <c r="N201" s="46"/>
      <c r="P201" s="47" t="s">
        <v>56</v>
      </c>
      <c r="Q201" s="47"/>
      <c r="R201" s="47"/>
      <c r="S201" s="47"/>
      <c r="T201" s="48" t="s">
        <v>57</v>
      </c>
      <c r="U201" s="48"/>
      <c r="V201" s="48"/>
      <c r="W201" s="48"/>
      <c r="X201" s="49" t="s">
        <v>58</v>
      </c>
      <c r="Y201" s="49"/>
      <c r="Z201" s="49"/>
      <c r="AA201" s="49"/>
      <c r="AB201" s="50" t="s">
        <v>59</v>
      </c>
      <c r="AC201" s="50"/>
      <c r="AD201" s="50"/>
      <c r="AE201" s="50"/>
      <c r="AF201" s="92" t="s">
        <v>103</v>
      </c>
      <c r="AG201" s="92"/>
      <c r="AH201" s="92"/>
      <c r="AI201" s="92"/>
      <c r="AJ201" s="52" t="s">
        <v>61</v>
      </c>
      <c r="AK201" s="52"/>
    </row>
    <row r="202" customFormat="false" ht="15.75" hidden="false" customHeight="false" outlineLevel="0" collapsed="false">
      <c r="C202" s="53" t="s">
        <v>62</v>
      </c>
      <c r="D202" s="54" t="s">
        <v>63</v>
      </c>
      <c r="E202" s="55" t="s">
        <v>131</v>
      </c>
      <c r="F202" s="74" t="str">
        <f aca="false">MID(A20,4,2)</f>
        <v>04</v>
      </c>
      <c r="G202" s="56" t="s">
        <v>326</v>
      </c>
      <c r="H202" s="78" t="str">
        <f aca="false">MID(A20,8,2)</f>
        <v>00</v>
      </c>
      <c r="I202" s="115" t="str">
        <f aca="false">MID(A20,10,2)</f>
        <v>00</v>
      </c>
      <c r="J202" s="115" t="str">
        <f aca="false">MID(A20,12,2)</f>
        <v>00</v>
      </c>
      <c r="K202" s="116" t="str">
        <f aca="false">MID(A20,14,2)</f>
        <v>00</v>
      </c>
      <c r="L202" s="116" t="str">
        <f aca="false">MID(A20,16,2)</f>
        <v>00</v>
      </c>
      <c r="M202" s="117" t="str">
        <f aca="false">MID(A20,18,2)</f>
        <v>00</v>
      </c>
      <c r="N202" s="46" t="s">
        <v>67</v>
      </c>
      <c r="P202" s="62" t="s">
        <v>67</v>
      </c>
      <c r="Q202" s="63" t="s">
        <v>68</v>
      </c>
      <c r="R202" s="64" t="s">
        <v>69</v>
      </c>
      <c r="S202" s="46"/>
      <c r="T202" s="62" t="s">
        <v>67</v>
      </c>
      <c r="U202" s="63" t="s">
        <v>68</v>
      </c>
      <c r="V202" s="64" t="s">
        <v>69</v>
      </c>
      <c r="W202" s="46"/>
      <c r="X202" s="62" t="s">
        <v>67</v>
      </c>
      <c r="Y202" s="63" t="s">
        <v>68</v>
      </c>
      <c r="Z202" s="64" t="s">
        <v>69</v>
      </c>
      <c r="AA202" s="46"/>
      <c r="AB202" s="62" t="s">
        <v>67</v>
      </c>
      <c r="AC202" s="63" t="s">
        <v>68</v>
      </c>
      <c r="AD202" s="64" t="s">
        <v>69</v>
      </c>
      <c r="AE202" s="46"/>
      <c r="AF202" s="62" t="s">
        <v>67</v>
      </c>
      <c r="AG202" s="63" t="s">
        <v>68</v>
      </c>
      <c r="AH202" s="64" t="s">
        <v>69</v>
      </c>
      <c r="AI202" s="65"/>
      <c r="AJ202" s="66" t="s">
        <v>70</v>
      </c>
      <c r="AK202" s="66"/>
    </row>
    <row r="203" customFormat="false" ht="15" hidden="false" customHeight="false" outlineLevel="0" collapsed="false">
      <c r="C203" s="53" t="s">
        <v>71</v>
      </c>
      <c r="D203" s="45" t="str">
        <f aca="false">HEX2BIN(D202,8)</f>
        <v>00000111</v>
      </c>
      <c r="E203" s="45" t="str">
        <f aca="false">HEX2BIN(E202,8)</f>
        <v>00100000</v>
      </c>
      <c r="F203" s="45" t="str">
        <f aca="false">HEX2BIN(F202,8)</f>
        <v>00000100</v>
      </c>
      <c r="G203" s="45" t="str">
        <f aca="false">HEX2BIN(G202,8)</f>
        <v>00010110</v>
      </c>
      <c r="H203" s="45" t="str">
        <f aca="false">HEX2BIN(H202,8)</f>
        <v>00000000</v>
      </c>
      <c r="I203" s="45" t="str">
        <f aca="false">HEX2BIN(I202,8)</f>
        <v>00000000</v>
      </c>
      <c r="J203" s="45" t="str">
        <f aca="false">HEX2BIN(J202,8)</f>
        <v>00000000</v>
      </c>
      <c r="K203" s="45" t="str">
        <f aca="false">HEX2BIN(K202,8)</f>
        <v>00000000</v>
      </c>
      <c r="L203" s="45" t="str">
        <f aca="false">HEX2BIN(L202,8)</f>
        <v>00000000</v>
      </c>
      <c r="M203" s="65"/>
      <c r="N203" s="46"/>
      <c r="P203" s="68" t="str">
        <f aca="false">MID(H203,1,1)</f>
        <v>0</v>
      </c>
      <c r="Q203" s="69" t="str">
        <f aca="false">P203</f>
        <v>0</v>
      </c>
      <c r="R203" s="53" t="s">
        <v>72</v>
      </c>
      <c r="S203" s="90" t="s">
        <v>327</v>
      </c>
      <c r="T203" s="68" t="str">
        <f aca="false">MID(I203,1,1)</f>
        <v>0</v>
      </c>
      <c r="U203" s="69" t="str">
        <f aca="false">T203</f>
        <v>0</v>
      </c>
      <c r="V203" s="53" t="s">
        <v>72</v>
      </c>
      <c r="W203" s="70" t="s">
        <v>73</v>
      </c>
      <c r="X203" s="68" t="str">
        <f aca="false">MID(J203,1,1)</f>
        <v>0</v>
      </c>
      <c r="Y203" s="69" t="str">
        <f aca="false">X203</f>
        <v>0</v>
      </c>
      <c r="Z203" s="53" t="s">
        <v>72</v>
      </c>
      <c r="AA203" s="70" t="s">
        <v>73</v>
      </c>
      <c r="AB203" s="68" t="str">
        <f aca="false">MID(K203,1,1)</f>
        <v>0</v>
      </c>
      <c r="AC203" s="69" t="str">
        <f aca="false">AB203</f>
        <v>0</v>
      </c>
      <c r="AD203" s="53" t="s">
        <v>72</v>
      </c>
      <c r="AE203" s="70" t="s">
        <v>73</v>
      </c>
      <c r="AF203" s="68" t="str">
        <f aca="false">MID(L203,1,1)</f>
        <v>0</v>
      </c>
      <c r="AG203" s="69" t="str">
        <f aca="false">AF203</f>
        <v>0</v>
      </c>
      <c r="AH203" s="53" t="s">
        <v>72</v>
      </c>
      <c r="AI203" s="70" t="s">
        <v>73</v>
      </c>
      <c r="AJ203" s="66"/>
      <c r="AK203" s="66"/>
    </row>
    <row r="204" customFormat="false" ht="15" hidden="false" customHeight="false" outlineLevel="0" collapsed="false">
      <c r="C204" s="53" t="s">
        <v>75</v>
      </c>
      <c r="D204" s="45" t="n">
        <f aca="false">HEX2DEC(D202)</f>
        <v>7</v>
      </c>
      <c r="E204" s="45" t="n">
        <f aca="false">HEX2DEC(E202)</f>
        <v>32</v>
      </c>
      <c r="F204" s="45" t="n">
        <f aca="false">HEX2DEC(F202)</f>
        <v>4</v>
      </c>
      <c r="G204" s="45" t="n">
        <f aca="false">HEX2DEC(G202)</f>
        <v>22</v>
      </c>
      <c r="H204" s="45" t="n">
        <f aca="false">HEX2DEC(H202)</f>
        <v>0</v>
      </c>
      <c r="I204" s="45" t="n">
        <f aca="false">HEX2DEC(I202)</f>
        <v>0</v>
      </c>
      <c r="J204" s="45" t="n">
        <f aca="false">HEX2DEC(J202)</f>
        <v>0</v>
      </c>
      <c r="K204" s="45" t="n">
        <f aca="false">HEX2DEC(K202)</f>
        <v>0</v>
      </c>
      <c r="L204" s="45" t="n">
        <f aca="false">HEX2DEC(L202)</f>
        <v>0</v>
      </c>
      <c r="M204" s="45" t="n">
        <f aca="false">SUM(D204:L204)</f>
        <v>65</v>
      </c>
      <c r="N204" s="46"/>
      <c r="P204" s="68" t="str">
        <f aca="false">MID(H203,2,1)</f>
        <v>0</v>
      </c>
      <c r="Q204" s="69" t="str">
        <f aca="false">P204</f>
        <v>0</v>
      </c>
      <c r="R204" s="53" t="s">
        <v>76</v>
      </c>
      <c r="S204" s="70" t="s">
        <v>73</v>
      </c>
      <c r="T204" s="68" t="str">
        <f aca="false">MID(I203,2,1)</f>
        <v>0</v>
      </c>
      <c r="U204" s="69" t="str">
        <f aca="false">T204</f>
        <v>0</v>
      </c>
      <c r="V204" s="53" t="s">
        <v>76</v>
      </c>
      <c r="W204" s="70" t="s">
        <v>73</v>
      </c>
      <c r="X204" s="68" t="str">
        <f aca="false">MID(J203,2,1)</f>
        <v>0</v>
      </c>
      <c r="Y204" s="69" t="str">
        <f aca="false">X204</f>
        <v>0</v>
      </c>
      <c r="Z204" s="53" t="s">
        <v>76</v>
      </c>
      <c r="AA204" s="90" t="s">
        <v>328</v>
      </c>
      <c r="AB204" s="68" t="str">
        <f aca="false">MID(K203,2,1)</f>
        <v>0</v>
      </c>
      <c r="AC204" s="69" t="str">
        <f aca="false">AB204</f>
        <v>0</v>
      </c>
      <c r="AD204" s="53" t="s">
        <v>76</v>
      </c>
      <c r="AE204" s="70" t="s">
        <v>73</v>
      </c>
      <c r="AF204" s="68" t="str">
        <f aca="false">MID(L203,2,1)</f>
        <v>0</v>
      </c>
      <c r="AG204" s="69" t="str">
        <f aca="false">AF204</f>
        <v>0</v>
      </c>
      <c r="AH204" s="53" t="s">
        <v>76</v>
      </c>
      <c r="AI204" s="70" t="s">
        <v>73</v>
      </c>
      <c r="AJ204" s="66"/>
      <c r="AK204" s="66"/>
    </row>
    <row r="205" customFormat="false" ht="15" hidden="false" customHeight="false" outlineLevel="0" collapsed="false">
      <c r="C205" s="53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46"/>
      <c r="P205" s="68" t="str">
        <f aca="false">MID(H203,3,1)</f>
        <v>0</v>
      </c>
      <c r="Q205" s="69" t="str">
        <f aca="false">P205</f>
        <v>0</v>
      </c>
      <c r="R205" s="53" t="s">
        <v>78</v>
      </c>
      <c r="S205" s="70" t="s">
        <v>73</v>
      </c>
      <c r="T205" s="68" t="str">
        <f aca="false">MID(I203,3,1)</f>
        <v>0</v>
      </c>
      <c r="U205" s="69" t="str">
        <f aca="false">T205</f>
        <v>0</v>
      </c>
      <c r="V205" s="53" t="s">
        <v>78</v>
      </c>
      <c r="W205" s="70" t="s">
        <v>73</v>
      </c>
      <c r="X205" s="68" t="str">
        <f aca="false">MID(J203,3,1)</f>
        <v>0</v>
      </c>
      <c r="Y205" s="69" t="str">
        <f aca="false">X205</f>
        <v>0</v>
      </c>
      <c r="Z205" s="53" t="s">
        <v>78</v>
      </c>
      <c r="AA205" s="90" t="s">
        <v>329</v>
      </c>
      <c r="AB205" s="68" t="str">
        <f aca="false">MID(K203,3,1)</f>
        <v>0</v>
      </c>
      <c r="AC205" s="69" t="str">
        <f aca="false">AB205</f>
        <v>0</v>
      </c>
      <c r="AD205" s="53" t="s">
        <v>78</v>
      </c>
      <c r="AE205" s="70" t="s">
        <v>73</v>
      </c>
      <c r="AF205" s="68" t="str">
        <f aca="false">MID(L203,3,1)</f>
        <v>0</v>
      </c>
      <c r="AG205" s="69" t="str">
        <f aca="false">AF205</f>
        <v>0</v>
      </c>
      <c r="AH205" s="53" t="s">
        <v>78</v>
      </c>
      <c r="AI205" s="70" t="s">
        <v>73</v>
      </c>
      <c r="AJ205" s="66"/>
      <c r="AK205" s="66"/>
    </row>
    <row r="206" customFormat="false" ht="15.75" hidden="false" customHeight="false" outlineLevel="0" collapsed="false">
      <c r="C206" s="53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46"/>
      <c r="P206" s="68" t="str">
        <f aca="false">MID(H203,4,1)</f>
        <v>0</v>
      </c>
      <c r="Q206" s="69" t="str">
        <f aca="false">P206</f>
        <v>0</v>
      </c>
      <c r="R206" s="53" t="s">
        <v>79</v>
      </c>
      <c r="S206" s="70" t="s">
        <v>73</v>
      </c>
      <c r="T206" s="68" t="str">
        <f aca="false">MID(I203,4,1)</f>
        <v>0</v>
      </c>
      <c r="U206" s="69" t="str">
        <f aca="false">T206</f>
        <v>0</v>
      </c>
      <c r="V206" s="53" t="s">
        <v>79</v>
      </c>
      <c r="W206" s="70" t="s">
        <v>73</v>
      </c>
      <c r="X206" s="68" t="str">
        <f aca="false">MID(J203,4,1)</f>
        <v>0</v>
      </c>
      <c r="Y206" s="69" t="str">
        <f aca="false">X206</f>
        <v>0</v>
      </c>
      <c r="Z206" s="53" t="s">
        <v>79</v>
      </c>
      <c r="AA206" s="70" t="s">
        <v>73</v>
      </c>
      <c r="AB206" s="68" t="str">
        <f aca="false">MID(K203,4,1)</f>
        <v>0</v>
      </c>
      <c r="AC206" s="69" t="str">
        <f aca="false">AB206</f>
        <v>0</v>
      </c>
      <c r="AD206" s="53" t="s">
        <v>79</v>
      </c>
      <c r="AE206" s="70" t="s">
        <v>73</v>
      </c>
      <c r="AF206" s="68" t="str">
        <f aca="false">MID(L203,4,1)</f>
        <v>0</v>
      </c>
      <c r="AG206" s="69" t="str">
        <f aca="false">AF206</f>
        <v>0</v>
      </c>
      <c r="AH206" s="53" t="s">
        <v>79</v>
      </c>
      <c r="AI206" s="70" t="s">
        <v>73</v>
      </c>
      <c r="AJ206" s="66"/>
      <c r="AK206" s="66"/>
    </row>
    <row r="207" customFormat="false" ht="15.75" hidden="false" customHeight="false" outlineLevel="0" collapsed="false">
      <c r="C207" s="53" t="s">
        <v>62</v>
      </c>
      <c r="D207" s="73" t="str">
        <f aca="false">D202</f>
        <v>07</v>
      </c>
      <c r="E207" s="74" t="str">
        <f aca="false">E202</f>
        <v>20</v>
      </c>
      <c r="F207" s="74" t="str">
        <f aca="false">F202</f>
        <v>04</v>
      </c>
      <c r="G207" s="75" t="str">
        <f aca="false">G202</f>
        <v>16</v>
      </c>
      <c r="H207" s="76" t="str">
        <f aca="false">BIN2HEX(H208,2)</f>
        <v>00</v>
      </c>
      <c r="I207" s="77" t="str">
        <f aca="false">BIN2HEX(I208,2)</f>
        <v>00</v>
      </c>
      <c r="J207" s="78" t="str">
        <f aca="false">BIN2HEX(J208,2)</f>
        <v>00</v>
      </c>
      <c r="K207" s="79" t="str">
        <f aca="false">BIN2HEX(K208,2)</f>
        <v>00</v>
      </c>
      <c r="L207" s="80" t="str">
        <f aca="false">BIN2HEX(L208,2)</f>
        <v>00</v>
      </c>
      <c r="M207" s="81" t="str">
        <f aca="false">IF(LEN(M208)&gt;2,MID(M208,2,2),M208)</f>
        <v>41</v>
      </c>
      <c r="N207" s="46" t="s">
        <v>68</v>
      </c>
      <c r="P207" s="68" t="str">
        <f aca="false">MID(H203,5,1)</f>
        <v>0</v>
      </c>
      <c r="Q207" s="69" t="str">
        <f aca="false">P207</f>
        <v>0</v>
      </c>
      <c r="R207" s="53" t="s">
        <v>80</v>
      </c>
      <c r="S207" s="70" t="s">
        <v>73</v>
      </c>
      <c r="T207" s="68" t="str">
        <f aca="false">MID(I203,5,1)</f>
        <v>0</v>
      </c>
      <c r="U207" s="69" t="str">
        <f aca="false">T207</f>
        <v>0</v>
      </c>
      <c r="V207" s="53" t="s">
        <v>80</v>
      </c>
      <c r="W207" s="70" t="s">
        <v>73</v>
      </c>
      <c r="X207" s="68" t="str">
        <f aca="false">MID(J203,5,1)</f>
        <v>0</v>
      </c>
      <c r="Y207" s="69" t="str">
        <f aca="false">X207</f>
        <v>0</v>
      </c>
      <c r="Z207" s="53" t="s">
        <v>80</v>
      </c>
      <c r="AA207" s="70" t="s">
        <v>73</v>
      </c>
      <c r="AB207" s="68" t="str">
        <f aca="false">MID(K203,5,1)</f>
        <v>0</v>
      </c>
      <c r="AC207" s="69" t="str">
        <f aca="false">AB207</f>
        <v>0</v>
      </c>
      <c r="AD207" s="53" t="s">
        <v>80</v>
      </c>
      <c r="AE207" s="70" t="s">
        <v>73</v>
      </c>
      <c r="AF207" s="68" t="str">
        <f aca="false">MID(L203,5,1)</f>
        <v>0</v>
      </c>
      <c r="AG207" s="69" t="str">
        <f aca="false">AF207</f>
        <v>0</v>
      </c>
      <c r="AH207" s="53" t="s">
        <v>80</v>
      </c>
      <c r="AI207" s="70" t="s">
        <v>73</v>
      </c>
      <c r="AJ207" s="66"/>
      <c r="AK207" s="66"/>
    </row>
    <row r="208" customFormat="false" ht="15" hidden="false" customHeight="false" outlineLevel="0" collapsed="false">
      <c r="C208" s="53" t="s">
        <v>71</v>
      </c>
      <c r="D208" s="45" t="str">
        <f aca="false">HEX2BIN(D207,8)</f>
        <v>00000111</v>
      </c>
      <c r="E208" s="45" t="str">
        <f aca="false">HEX2BIN(E207,8)</f>
        <v>00100000</v>
      </c>
      <c r="F208" s="45" t="str">
        <f aca="false">HEX2BIN(F207,8)</f>
        <v>00000100</v>
      </c>
      <c r="G208" s="45" t="str">
        <f aca="false">HEX2BIN(G207,8)</f>
        <v>00010110</v>
      </c>
      <c r="H208" s="82" t="str">
        <f aca="false">Q203&amp;Q204&amp;Q205&amp;Q206&amp;Q207&amp;Q208&amp;Q209&amp;Q210</f>
        <v>00000000</v>
      </c>
      <c r="I208" s="45" t="str">
        <f aca="false">U203&amp;U204&amp;U205&amp;U206&amp;U207&amp;U208&amp;U209&amp;U210</f>
        <v>00000000</v>
      </c>
      <c r="J208" s="82" t="str">
        <f aca="false">Y203&amp;Y204&amp;Y205&amp;Y206&amp;Y207&amp;Y208&amp;Y209&amp;Y210</f>
        <v>00000000</v>
      </c>
      <c r="K208" s="82" t="str">
        <f aca="false">AC203&amp;AC204&amp;AC205&amp;AC206&amp;AC207&amp;AC208&amp;AC209&amp;AC210</f>
        <v>00000000</v>
      </c>
      <c r="L208" s="45" t="str">
        <f aca="false">AG203&amp;AG204&amp;AG205&amp;AG206&amp;AG207&amp;AG208&amp;AG209&amp;AG210</f>
        <v>00000000</v>
      </c>
      <c r="M208" s="45" t="str">
        <f aca="false">DEC2HEX(M209)</f>
        <v>41</v>
      </c>
      <c r="N208" s="46"/>
      <c r="P208" s="68" t="str">
        <f aca="false">MID(H203,6,1)</f>
        <v>0</v>
      </c>
      <c r="Q208" s="69" t="str">
        <f aca="false">P208</f>
        <v>0</v>
      </c>
      <c r="R208" s="53" t="s">
        <v>83</v>
      </c>
      <c r="S208" s="70" t="s">
        <v>73</v>
      </c>
      <c r="T208" s="68" t="str">
        <f aca="false">MID(I203,6,1)</f>
        <v>0</v>
      </c>
      <c r="U208" s="69" t="str">
        <f aca="false">T208</f>
        <v>0</v>
      </c>
      <c r="V208" s="53" t="s">
        <v>83</v>
      </c>
      <c r="W208" s="70" t="s">
        <v>73</v>
      </c>
      <c r="X208" s="68" t="str">
        <f aca="false">MID(J203,6,1)</f>
        <v>0</v>
      </c>
      <c r="Y208" s="69" t="str">
        <f aca="false">X208</f>
        <v>0</v>
      </c>
      <c r="Z208" s="53" t="s">
        <v>83</v>
      </c>
      <c r="AA208" s="70" t="s">
        <v>73</v>
      </c>
      <c r="AB208" s="68" t="str">
        <f aca="false">MID(K203,6,1)</f>
        <v>0</v>
      </c>
      <c r="AC208" s="69" t="str">
        <f aca="false">AB208</f>
        <v>0</v>
      </c>
      <c r="AD208" s="53" t="s">
        <v>83</v>
      </c>
      <c r="AE208" s="70" t="s">
        <v>73</v>
      </c>
      <c r="AF208" s="68" t="str">
        <f aca="false">MID(L203,6,1)</f>
        <v>0</v>
      </c>
      <c r="AG208" s="69" t="str">
        <f aca="false">AF208</f>
        <v>0</v>
      </c>
      <c r="AH208" s="53" t="s">
        <v>83</v>
      </c>
      <c r="AI208" s="70" t="s">
        <v>73</v>
      </c>
      <c r="AJ208" s="66"/>
      <c r="AK208" s="66"/>
    </row>
    <row r="209" customFormat="false" ht="15" hidden="false" customHeight="false" outlineLevel="0" collapsed="false">
      <c r="C209" s="53" t="s">
        <v>75</v>
      </c>
      <c r="D209" s="45" t="n">
        <f aca="false">HEX2DEC(D207)</f>
        <v>7</v>
      </c>
      <c r="E209" s="45" t="n">
        <f aca="false">HEX2DEC(E207)</f>
        <v>32</v>
      </c>
      <c r="F209" s="45" t="n">
        <f aca="false">HEX2DEC(F207)</f>
        <v>4</v>
      </c>
      <c r="G209" s="45" t="n">
        <f aca="false">HEX2DEC(G207)</f>
        <v>22</v>
      </c>
      <c r="H209" s="45" t="n">
        <f aca="false">HEX2DEC(H207)</f>
        <v>0</v>
      </c>
      <c r="I209" s="45" t="n">
        <f aca="false">HEX2DEC(I207)</f>
        <v>0</v>
      </c>
      <c r="J209" s="45" t="n">
        <f aca="false">HEX2DEC(J207)</f>
        <v>0</v>
      </c>
      <c r="K209" s="45" t="n">
        <f aca="false">HEX2DEC(K207)</f>
        <v>0</v>
      </c>
      <c r="L209" s="45" t="n">
        <f aca="false">HEX2DEC(L207)</f>
        <v>0</v>
      </c>
      <c r="M209" s="45" t="n">
        <f aca="false">SUM(D209:L209)</f>
        <v>65</v>
      </c>
      <c r="N209" s="46"/>
      <c r="P209" s="68" t="str">
        <f aca="false">MID(H203,7,1)</f>
        <v>0</v>
      </c>
      <c r="Q209" s="69" t="str">
        <f aca="false">P209</f>
        <v>0</v>
      </c>
      <c r="R209" s="53" t="s">
        <v>84</v>
      </c>
      <c r="S209" s="70" t="s">
        <v>73</v>
      </c>
      <c r="T209" s="68" t="str">
        <f aca="false">MID(I203,7,1)</f>
        <v>0</v>
      </c>
      <c r="U209" s="69" t="str">
        <f aca="false">T209</f>
        <v>0</v>
      </c>
      <c r="V209" s="53" t="s">
        <v>84</v>
      </c>
      <c r="W209" s="70" t="s">
        <v>73</v>
      </c>
      <c r="X209" s="68" t="str">
        <f aca="false">MID(J203,7,1)</f>
        <v>0</v>
      </c>
      <c r="Y209" s="69" t="str">
        <f aca="false">X209</f>
        <v>0</v>
      </c>
      <c r="Z209" s="53" t="s">
        <v>84</v>
      </c>
      <c r="AA209" s="70" t="s">
        <v>73</v>
      </c>
      <c r="AB209" s="68" t="str">
        <f aca="false">MID(K203,7,1)</f>
        <v>0</v>
      </c>
      <c r="AC209" s="69" t="str">
        <f aca="false">AB209</f>
        <v>0</v>
      </c>
      <c r="AD209" s="53" t="s">
        <v>84</v>
      </c>
      <c r="AE209" s="70" t="s">
        <v>73</v>
      </c>
      <c r="AF209" s="68" t="str">
        <f aca="false">MID(L203,7,1)</f>
        <v>0</v>
      </c>
      <c r="AG209" s="69" t="str">
        <f aca="false">AF209</f>
        <v>0</v>
      </c>
      <c r="AH209" s="53" t="s">
        <v>84</v>
      </c>
      <c r="AI209" s="70" t="s">
        <v>73</v>
      </c>
      <c r="AJ209" s="66"/>
      <c r="AK209" s="66"/>
    </row>
    <row r="210" customFormat="false" ht="15.75" hidden="false" customHeight="false" outlineLevel="0" collapsed="false">
      <c r="C210" s="83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5"/>
      <c r="P210" s="86" t="str">
        <f aca="false">MID(H203,8,1)</f>
        <v>0</v>
      </c>
      <c r="Q210" s="93" t="str">
        <f aca="false">P210</f>
        <v>0</v>
      </c>
      <c r="R210" s="83" t="s">
        <v>86</v>
      </c>
      <c r="S210" s="34" t="s">
        <v>73</v>
      </c>
      <c r="T210" s="86" t="str">
        <f aca="false">MID(I203,8,1)</f>
        <v>0</v>
      </c>
      <c r="U210" s="93" t="str">
        <f aca="false">T210</f>
        <v>0</v>
      </c>
      <c r="V210" s="83" t="s">
        <v>86</v>
      </c>
      <c r="W210" s="34" t="s">
        <v>73</v>
      </c>
      <c r="X210" s="86" t="str">
        <f aca="false">MID(J203,8,1)</f>
        <v>0</v>
      </c>
      <c r="Y210" s="93" t="str">
        <f aca="false">X210</f>
        <v>0</v>
      </c>
      <c r="Z210" s="83" t="s">
        <v>86</v>
      </c>
      <c r="AA210" s="34" t="s">
        <v>73</v>
      </c>
      <c r="AB210" s="86" t="str">
        <f aca="false">MID(K203,8,1)</f>
        <v>0</v>
      </c>
      <c r="AC210" s="93" t="str">
        <f aca="false">AB210</f>
        <v>0</v>
      </c>
      <c r="AD210" s="83" t="s">
        <v>86</v>
      </c>
      <c r="AE210" s="34" t="s">
        <v>73</v>
      </c>
      <c r="AF210" s="86" t="str">
        <f aca="false">MID(L203,8,1)</f>
        <v>0</v>
      </c>
      <c r="AG210" s="93" t="str">
        <f aca="false">AF210</f>
        <v>0</v>
      </c>
      <c r="AH210" s="83" t="s">
        <v>86</v>
      </c>
      <c r="AI210" s="91" t="s">
        <v>330</v>
      </c>
      <c r="AJ210" s="66"/>
      <c r="AK210" s="66"/>
    </row>
    <row r="211" customFormat="false" ht="15.75" hidden="false" customHeight="false" outlineLevel="0" collapsed="false"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 t="s">
        <v>47</v>
      </c>
      <c r="N211" s="42"/>
      <c r="P211" s="43" t="s">
        <v>331</v>
      </c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</row>
    <row r="212" customFormat="false" ht="15.75" hidden="false" customHeight="false" outlineLevel="0" collapsed="false">
      <c r="C212" s="53"/>
      <c r="D212" s="44" t="s">
        <v>332</v>
      </c>
      <c r="E212" s="44"/>
      <c r="F212" s="44"/>
      <c r="G212" s="44"/>
      <c r="H212" s="45" t="s">
        <v>50</v>
      </c>
      <c r="I212" s="45" t="s">
        <v>51</v>
      </c>
      <c r="J212" s="45" t="s">
        <v>52</v>
      </c>
      <c r="K212" s="45" t="s">
        <v>53</v>
      </c>
      <c r="L212" s="45" t="s">
        <v>54</v>
      </c>
      <c r="M212" s="45" t="s">
        <v>55</v>
      </c>
      <c r="N212" s="46"/>
      <c r="P212" s="47" t="s">
        <v>333</v>
      </c>
      <c r="Q212" s="47"/>
      <c r="R212" s="47"/>
      <c r="S212" s="47"/>
      <c r="T212" s="48" t="s">
        <v>334</v>
      </c>
      <c r="U212" s="48"/>
      <c r="V212" s="48"/>
      <c r="W212" s="48"/>
      <c r="X212" s="49" t="s">
        <v>58</v>
      </c>
      <c r="Y212" s="49"/>
      <c r="Z212" s="49"/>
      <c r="AA212" s="49"/>
      <c r="AB212" s="50" t="s">
        <v>59</v>
      </c>
      <c r="AC212" s="50"/>
      <c r="AD212" s="50"/>
      <c r="AE212" s="50"/>
      <c r="AF212" s="92" t="s">
        <v>103</v>
      </c>
      <c r="AG212" s="92"/>
      <c r="AH212" s="92"/>
      <c r="AI212" s="92"/>
      <c r="AJ212" s="140" t="s">
        <v>61</v>
      </c>
      <c r="AK212" s="140"/>
    </row>
    <row r="213" customFormat="false" ht="15.75" hidden="false" customHeight="false" outlineLevel="0" collapsed="false">
      <c r="C213" s="53" t="s">
        <v>62</v>
      </c>
      <c r="D213" s="54" t="s">
        <v>63</v>
      </c>
      <c r="E213" s="55" t="s">
        <v>131</v>
      </c>
      <c r="F213" s="74" t="str">
        <f aca="false">MID(A21,4,2)</f>
        <v>04</v>
      </c>
      <c r="G213" s="56" t="s">
        <v>335</v>
      </c>
      <c r="H213" s="114" t="str">
        <f aca="false">MID(A21,8,2)</f>
        <v>00</v>
      </c>
      <c r="I213" s="115" t="str">
        <f aca="false">MID(A21,10,2)</f>
        <v>00</v>
      </c>
      <c r="J213" s="78" t="str">
        <f aca="false">MID(A21,12,2)</f>
        <v>00</v>
      </c>
      <c r="K213" s="115" t="str">
        <f aca="false">MID(A21,14,2)</f>
        <v>00</v>
      </c>
      <c r="L213" s="116" t="str">
        <f aca="false">MID(A21,16,2)</f>
        <v>00</v>
      </c>
      <c r="M213" s="117" t="str">
        <f aca="false">MID(A21,18,2)</f>
        <v>00</v>
      </c>
      <c r="N213" s="46" t="s">
        <v>67</v>
      </c>
      <c r="P213" s="89"/>
      <c r="Q213" s="89"/>
      <c r="R213" s="89"/>
      <c r="S213" s="89"/>
      <c r="T213" s="89"/>
      <c r="U213" s="89"/>
      <c r="V213" s="89"/>
      <c r="W213" s="89"/>
      <c r="X213" s="62" t="s">
        <v>67</v>
      </c>
      <c r="Y213" s="63" t="s">
        <v>68</v>
      </c>
      <c r="Z213" s="64" t="s">
        <v>69</v>
      </c>
      <c r="AA213" s="46"/>
      <c r="AB213" s="62" t="s">
        <v>67</v>
      </c>
      <c r="AC213" s="63" t="s">
        <v>68</v>
      </c>
      <c r="AD213" s="64" t="s">
        <v>69</v>
      </c>
      <c r="AE213" s="46"/>
      <c r="AF213" s="62" t="s">
        <v>67</v>
      </c>
      <c r="AG213" s="63" t="s">
        <v>68</v>
      </c>
      <c r="AH213" s="64" t="s">
        <v>69</v>
      </c>
      <c r="AI213" s="65"/>
      <c r="AJ213" s="66" t="s">
        <v>70</v>
      </c>
      <c r="AK213" s="66"/>
    </row>
    <row r="214" customFormat="false" ht="15" hidden="false" customHeight="false" outlineLevel="0" collapsed="false">
      <c r="C214" s="53" t="s">
        <v>71</v>
      </c>
      <c r="D214" s="45" t="str">
        <f aca="false">HEX2BIN(D213,8)</f>
        <v>00000111</v>
      </c>
      <c r="E214" s="45" t="str">
        <f aca="false">HEX2BIN(E213,8)</f>
        <v>00100000</v>
      </c>
      <c r="F214" s="45" t="str">
        <f aca="false">HEX2BIN(F213,8)</f>
        <v>00000100</v>
      </c>
      <c r="G214" s="45" t="str">
        <f aca="false">HEX2BIN(G213,8)</f>
        <v>00010111</v>
      </c>
      <c r="H214" s="45" t="str">
        <f aca="false">HEX2BIN(H213,8)</f>
        <v>00000000</v>
      </c>
      <c r="I214" s="45" t="str">
        <f aca="false">HEX2BIN(I213,8)</f>
        <v>00000000</v>
      </c>
      <c r="J214" s="45" t="str">
        <f aca="false">HEX2BIN(J213,8)</f>
        <v>00000000</v>
      </c>
      <c r="K214" s="45" t="str">
        <f aca="false">HEX2BIN(K213,8)</f>
        <v>00000000</v>
      </c>
      <c r="L214" s="45" t="str">
        <f aca="false">HEX2BIN(L213,8)</f>
        <v>00000000</v>
      </c>
      <c r="M214" s="65"/>
      <c r="N214" s="46"/>
      <c r="P214" s="89"/>
      <c r="Q214" s="89"/>
      <c r="R214" s="89"/>
      <c r="S214" s="89"/>
      <c r="T214" s="89"/>
      <c r="U214" s="89"/>
      <c r="V214" s="89"/>
      <c r="W214" s="89"/>
      <c r="X214" s="68" t="str">
        <f aca="false">MID(J214,1,1)</f>
        <v>0</v>
      </c>
      <c r="Y214" s="69" t="str">
        <f aca="false">X214</f>
        <v>0</v>
      </c>
      <c r="Z214" s="53" t="s">
        <v>72</v>
      </c>
      <c r="AA214" s="70" t="s">
        <v>73</v>
      </c>
      <c r="AB214" s="68" t="str">
        <f aca="false">MID(K214,1,1)</f>
        <v>0</v>
      </c>
      <c r="AC214" s="69" t="str">
        <f aca="false">AB214</f>
        <v>0</v>
      </c>
      <c r="AD214" s="53" t="s">
        <v>72</v>
      </c>
      <c r="AE214" s="70" t="s">
        <v>73</v>
      </c>
      <c r="AF214" s="68" t="str">
        <f aca="false">MID(L214,1,1)</f>
        <v>0</v>
      </c>
      <c r="AG214" s="69" t="str">
        <f aca="false">AF214</f>
        <v>0</v>
      </c>
      <c r="AH214" s="53" t="s">
        <v>72</v>
      </c>
      <c r="AI214" s="70" t="s">
        <v>73</v>
      </c>
      <c r="AJ214" s="66"/>
      <c r="AK214" s="66"/>
    </row>
    <row r="215" customFormat="false" ht="15" hidden="false" customHeight="false" outlineLevel="0" collapsed="false">
      <c r="C215" s="53" t="s">
        <v>75</v>
      </c>
      <c r="D215" s="45" t="n">
        <f aca="false">HEX2DEC(D213)</f>
        <v>7</v>
      </c>
      <c r="E215" s="45" t="n">
        <f aca="false">HEX2DEC(E213)</f>
        <v>32</v>
      </c>
      <c r="F215" s="45" t="n">
        <f aca="false">HEX2DEC(F213)</f>
        <v>4</v>
      </c>
      <c r="G215" s="45" t="n">
        <f aca="false">HEX2DEC(G213)</f>
        <v>23</v>
      </c>
      <c r="H215" s="45" t="n">
        <f aca="false">HEX2DEC(H213)</f>
        <v>0</v>
      </c>
      <c r="I215" s="45" t="n">
        <f aca="false">HEX2DEC(I213)</f>
        <v>0</v>
      </c>
      <c r="J215" s="45" t="n">
        <f aca="false">HEX2DEC(J213)</f>
        <v>0</v>
      </c>
      <c r="K215" s="45" t="n">
        <f aca="false">HEX2DEC(K213)</f>
        <v>0</v>
      </c>
      <c r="L215" s="45" t="n">
        <f aca="false">HEX2DEC(L213)</f>
        <v>0</v>
      </c>
      <c r="M215" s="45" t="n">
        <f aca="false">SUM(D215:L215)</f>
        <v>66</v>
      </c>
      <c r="N215" s="46"/>
      <c r="P215" s="89"/>
      <c r="Q215" s="89"/>
      <c r="R215" s="89"/>
      <c r="S215" s="89"/>
      <c r="T215" s="89"/>
      <c r="U215" s="89"/>
      <c r="V215" s="89"/>
      <c r="W215" s="89"/>
      <c r="X215" s="68" t="str">
        <f aca="false">MID(J214,2,1)</f>
        <v>0</v>
      </c>
      <c r="Y215" s="69" t="str">
        <f aca="false">X215</f>
        <v>0</v>
      </c>
      <c r="Z215" s="53" t="s">
        <v>76</v>
      </c>
      <c r="AA215" s="70" t="s">
        <v>73</v>
      </c>
      <c r="AB215" s="68" t="str">
        <f aca="false">MID(K214,2,1)</f>
        <v>0</v>
      </c>
      <c r="AC215" s="69" t="str">
        <f aca="false">AB215</f>
        <v>0</v>
      </c>
      <c r="AD215" s="53" t="s">
        <v>76</v>
      </c>
      <c r="AE215" s="70" t="s">
        <v>73</v>
      </c>
      <c r="AF215" s="68" t="str">
        <f aca="false">MID(L214,2,1)</f>
        <v>0</v>
      </c>
      <c r="AG215" s="69" t="str">
        <f aca="false">AF215</f>
        <v>0</v>
      </c>
      <c r="AH215" s="53" t="s">
        <v>76</v>
      </c>
      <c r="AI215" s="70" t="s">
        <v>73</v>
      </c>
      <c r="AJ215" s="66"/>
      <c r="AK215" s="66"/>
    </row>
    <row r="216" customFormat="false" ht="15" hidden="false" customHeight="false" outlineLevel="0" collapsed="false">
      <c r="C216" s="53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46"/>
      <c r="P216" s="89"/>
      <c r="Q216" s="89"/>
      <c r="R216" s="89"/>
      <c r="S216" s="89"/>
      <c r="T216" s="89"/>
      <c r="U216" s="89"/>
      <c r="V216" s="89"/>
      <c r="W216" s="89"/>
      <c r="X216" s="68" t="str">
        <f aca="false">MID(J214,3,1)</f>
        <v>0</v>
      </c>
      <c r="Y216" s="69" t="str">
        <f aca="false">X216</f>
        <v>0</v>
      </c>
      <c r="Z216" s="53" t="s">
        <v>78</v>
      </c>
      <c r="AA216" s="70" t="s">
        <v>73</v>
      </c>
      <c r="AB216" s="68" t="str">
        <f aca="false">MID(K214,3,1)</f>
        <v>0</v>
      </c>
      <c r="AC216" s="69" t="str">
        <f aca="false">AB216</f>
        <v>0</v>
      </c>
      <c r="AD216" s="53" t="s">
        <v>78</v>
      </c>
      <c r="AE216" s="70" t="s">
        <v>73</v>
      </c>
      <c r="AF216" s="68" t="str">
        <f aca="false">MID(L214,3,1)</f>
        <v>0</v>
      </c>
      <c r="AG216" s="69" t="str">
        <f aca="false">AF216</f>
        <v>0</v>
      </c>
      <c r="AH216" s="53" t="s">
        <v>78</v>
      </c>
      <c r="AI216" s="70" t="s">
        <v>73</v>
      </c>
      <c r="AJ216" s="66"/>
      <c r="AK216" s="66"/>
    </row>
    <row r="217" customFormat="false" ht="15.75" hidden="false" customHeight="false" outlineLevel="0" collapsed="false">
      <c r="C217" s="53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46"/>
      <c r="P217" s="89"/>
      <c r="Q217" s="89"/>
      <c r="R217" s="89"/>
      <c r="S217" s="89"/>
      <c r="T217" s="89"/>
      <c r="U217" s="89"/>
      <c r="V217" s="89"/>
      <c r="W217" s="89"/>
      <c r="X217" s="68" t="str">
        <f aca="false">MID(J214,4,1)</f>
        <v>0</v>
      </c>
      <c r="Y217" s="69" t="str">
        <f aca="false">X217</f>
        <v>0</v>
      </c>
      <c r="Z217" s="53" t="s">
        <v>79</v>
      </c>
      <c r="AA217" s="70" t="s">
        <v>73</v>
      </c>
      <c r="AB217" s="68" t="str">
        <f aca="false">MID(K214,4,1)</f>
        <v>0</v>
      </c>
      <c r="AC217" s="69" t="str">
        <f aca="false">AB217</f>
        <v>0</v>
      </c>
      <c r="AD217" s="53" t="s">
        <v>79</v>
      </c>
      <c r="AE217" s="70" t="s">
        <v>73</v>
      </c>
      <c r="AF217" s="68" t="str">
        <f aca="false">MID(L214,4,1)</f>
        <v>0</v>
      </c>
      <c r="AG217" s="69" t="str">
        <f aca="false">AF217</f>
        <v>0</v>
      </c>
      <c r="AH217" s="53" t="s">
        <v>79</v>
      </c>
      <c r="AI217" s="70" t="s">
        <v>73</v>
      </c>
      <c r="AJ217" s="66"/>
      <c r="AK217" s="66"/>
    </row>
    <row r="218" customFormat="false" ht="15.75" hidden="false" customHeight="false" outlineLevel="0" collapsed="false">
      <c r="C218" s="53" t="s">
        <v>62</v>
      </c>
      <c r="D218" s="73" t="str">
        <f aca="false">D213</f>
        <v>07</v>
      </c>
      <c r="E218" s="74" t="str">
        <f aca="false">E213</f>
        <v>20</v>
      </c>
      <c r="F218" s="74" t="str">
        <f aca="false">F213</f>
        <v>04</v>
      </c>
      <c r="G218" s="75" t="str">
        <f aca="false">G213</f>
        <v>17</v>
      </c>
      <c r="H218" s="141" t="str">
        <f aca="false">H213</f>
        <v>00</v>
      </c>
      <c r="I218" s="130" t="str">
        <f aca="false">I213</f>
        <v>00</v>
      </c>
      <c r="J218" s="78" t="str">
        <f aca="false">BIN2HEX(J219,2)</f>
        <v>00</v>
      </c>
      <c r="K218" s="79" t="str">
        <f aca="false">BIN2HEX(K219,2)</f>
        <v>00</v>
      </c>
      <c r="L218" s="80" t="str">
        <f aca="false">BIN2HEX(L219,2)</f>
        <v>00</v>
      </c>
      <c r="M218" s="81" t="str">
        <f aca="false">IF(LEN(M219)&gt;2,MID(M219,2,2),M219)</f>
        <v>42</v>
      </c>
      <c r="N218" s="46" t="s">
        <v>68</v>
      </c>
      <c r="P218" s="89"/>
      <c r="Q218" s="89"/>
      <c r="R218" s="89"/>
      <c r="S218" s="89"/>
      <c r="T218" s="89"/>
      <c r="U218" s="89"/>
      <c r="V218" s="89"/>
      <c r="W218" s="89"/>
      <c r="X218" s="68" t="str">
        <f aca="false">MID(J214,5,1)</f>
        <v>0</v>
      </c>
      <c r="Y218" s="69" t="str">
        <f aca="false">X218</f>
        <v>0</v>
      </c>
      <c r="Z218" s="53" t="s">
        <v>80</v>
      </c>
      <c r="AA218" s="70" t="s">
        <v>73</v>
      </c>
      <c r="AB218" s="68" t="str">
        <f aca="false">MID(K214,5,1)</f>
        <v>0</v>
      </c>
      <c r="AC218" s="69" t="str">
        <f aca="false">AB218</f>
        <v>0</v>
      </c>
      <c r="AD218" s="53" t="s">
        <v>80</v>
      </c>
      <c r="AE218" s="70" t="s">
        <v>73</v>
      </c>
      <c r="AF218" s="68" t="str">
        <f aca="false">MID(L214,5,1)</f>
        <v>0</v>
      </c>
      <c r="AG218" s="69" t="str">
        <f aca="false">AF218</f>
        <v>0</v>
      </c>
      <c r="AH218" s="53" t="s">
        <v>80</v>
      </c>
      <c r="AI218" s="70" t="s">
        <v>73</v>
      </c>
      <c r="AJ218" s="66"/>
      <c r="AK218" s="66"/>
    </row>
    <row r="219" customFormat="false" ht="15" hidden="false" customHeight="false" outlineLevel="0" collapsed="false">
      <c r="C219" s="53" t="s">
        <v>71</v>
      </c>
      <c r="D219" s="45" t="str">
        <f aca="false">HEX2BIN(D218,8)</f>
        <v>00000111</v>
      </c>
      <c r="E219" s="45" t="str">
        <f aca="false">HEX2BIN(E218,8)</f>
        <v>00100000</v>
      </c>
      <c r="F219" s="45" t="str">
        <f aca="false">HEX2BIN(F218,8)</f>
        <v>00000100</v>
      </c>
      <c r="G219" s="45" t="str">
        <f aca="false">HEX2BIN(G218,8)</f>
        <v>00010111</v>
      </c>
      <c r="H219" s="82"/>
      <c r="I219" s="45"/>
      <c r="J219" s="82" t="str">
        <f aca="false">Y214&amp;Y215&amp;Y216&amp;Y217&amp;Y218&amp;Y219&amp;Y220&amp;Y221</f>
        <v>00000000</v>
      </c>
      <c r="K219" s="82" t="str">
        <f aca="false">AC214&amp;AC215&amp;AC216&amp;AC217&amp;AC218&amp;AC219&amp;AC220&amp;AC221</f>
        <v>00000000</v>
      </c>
      <c r="L219" s="45" t="str">
        <f aca="false">AG214&amp;AG215&amp;AG216&amp;AG217&amp;AG218&amp;AG219&amp;AG220&amp;AG221</f>
        <v>00000000</v>
      </c>
      <c r="M219" s="45" t="str">
        <f aca="false">DEC2HEX(M220)</f>
        <v>42</v>
      </c>
      <c r="N219" s="46"/>
      <c r="P219" s="89"/>
      <c r="Q219" s="89"/>
      <c r="R219" s="89"/>
      <c r="S219" s="89"/>
      <c r="T219" s="89"/>
      <c r="U219" s="89"/>
      <c r="V219" s="89"/>
      <c r="W219" s="89"/>
      <c r="X219" s="68" t="str">
        <f aca="false">MID(J214,6,1)</f>
        <v>0</v>
      </c>
      <c r="Y219" s="69" t="str">
        <f aca="false">X219</f>
        <v>0</v>
      </c>
      <c r="Z219" s="53" t="s">
        <v>83</v>
      </c>
      <c r="AA219" s="70" t="s">
        <v>73</v>
      </c>
      <c r="AB219" s="68" t="str">
        <f aca="false">MID(K214,6,1)</f>
        <v>0</v>
      </c>
      <c r="AC219" s="69" t="str">
        <f aca="false">AB219</f>
        <v>0</v>
      </c>
      <c r="AD219" s="53" t="s">
        <v>83</v>
      </c>
      <c r="AE219" s="70" t="s">
        <v>73</v>
      </c>
      <c r="AF219" s="68" t="str">
        <f aca="false">MID(L214,6,1)</f>
        <v>0</v>
      </c>
      <c r="AG219" s="69" t="str">
        <f aca="false">AF219</f>
        <v>0</v>
      </c>
      <c r="AH219" s="53" t="s">
        <v>83</v>
      </c>
      <c r="AI219" s="70" t="s">
        <v>73</v>
      </c>
      <c r="AJ219" s="66"/>
      <c r="AK219" s="66"/>
    </row>
    <row r="220" customFormat="false" ht="15" hidden="false" customHeight="false" outlineLevel="0" collapsed="false">
      <c r="C220" s="53" t="s">
        <v>75</v>
      </c>
      <c r="D220" s="45" t="n">
        <f aca="false">HEX2DEC(D218)</f>
        <v>7</v>
      </c>
      <c r="E220" s="45" t="n">
        <f aca="false">HEX2DEC(E218)</f>
        <v>32</v>
      </c>
      <c r="F220" s="45" t="n">
        <f aca="false">HEX2DEC(F218)</f>
        <v>4</v>
      </c>
      <c r="G220" s="45" t="n">
        <f aca="false">HEX2DEC(G218)</f>
        <v>23</v>
      </c>
      <c r="H220" s="45" t="n">
        <f aca="false">HEX2DEC(H218)</f>
        <v>0</v>
      </c>
      <c r="I220" s="45" t="n">
        <f aca="false">HEX2DEC(I218)</f>
        <v>0</v>
      </c>
      <c r="J220" s="45" t="n">
        <f aca="false">HEX2DEC(J218)</f>
        <v>0</v>
      </c>
      <c r="K220" s="45" t="n">
        <f aca="false">HEX2DEC(K218)</f>
        <v>0</v>
      </c>
      <c r="L220" s="45" t="n">
        <f aca="false">HEX2DEC(L218)</f>
        <v>0</v>
      </c>
      <c r="M220" s="45" t="n">
        <f aca="false">SUM(D220:L220)</f>
        <v>66</v>
      </c>
      <c r="N220" s="46"/>
      <c r="P220" s="89"/>
      <c r="Q220" s="89"/>
      <c r="R220" s="89"/>
      <c r="S220" s="89"/>
      <c r="T220" s="89"/>
      <c r="U220" s="89"/>
      <c r="V220" s="89"/>
      <c r="W220" s="89"/>
      <c r="X220" s="68" t="str">
        <f aca="false">MID(J214,7,1)</f>
        <v>0</v>
      </c>
      <c r="Y220" s="69" t="str">
        <f aca="false">X220</f>
        <v>0</v>
      </c>
      <c r="Z220" s="53" t="s">
        <v>84</v>
      </c>
      <c r="AA220" s="70" t="s">
        <v>73</v>
      </c>
      <c r="AB220" s="68" t="str">
        <f aca="false">MID(K214,7,1)</f>
        <v>0</v>
      </c>
      <c r="AC220" s="69" t="str">
        <f aca="false">AB220</f>
        <v>0</v>
      </c>
      <c r="AD220" s="53" t="s">
        <v>84</v>
      </c>
      <c r="AE220" s="70" t="s">
        <v>73</v>
      </c>
      <c r="AF220" s="68" t="str">
        <f aca="false">MID(L214,7,1)</f>
        <v>0</v>
      </c>
      <c r="AG220" s="69" t="str">
        <f aca="false">AF220</f>
        <v>0</v>
      </c>
      <c r="AH220" s="53" t="s">
        <v>84</v>
      </c>
      <c r="AI220" s="70" t="s">
        <v>73</v>
      </c>
      <c r="AJ220" s="66"/>
      <c r="AK220" s="66"/>
    </row>
    <row r="221" customFormat="false" ht="15.75" hidden="false" customHeight="false" outlineLevel="0" collapsed="false">
      <c r="C221" s="83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5"/>
      <c r="P221" s="89"/>
      <c r="Q221" s="89"/>
      <c r="R221" s="89"/>
      <c r="S221" s="89"/>
      <c r="T221" s="89"/>
      <c r="U221" s="89"/>
      <c r="V221" s="89"/>
      <c r="W221" s="89"/>
      <c r="X221" s="86" t="str">
        <f aca="false">MID(J214,8,1)</f>
        <v>0</v>
      </c>
      <c r="Y221" s="93" t="str">
        <f aca="false">X221</f>
        <v>0</v>
      </c>
      <c r="Z221" s="83" t="s">
        <v>86</v>
      </c>
      <c r="AA221" s="34" t="s">
        <v>73</v>
      </c>
      <c r="AB221" s="86" t="str">
        <f aca="false">MID(K214,8,1)</f>
        <v>0</v>
      </c>
      <c r="AC221" s="93" t="str">
        <f aca="false">AB221</f>
        <v>0</v>
      </c>
      <c r="AD221" s="83" t="s">
        <v>86</v>
      </c>
      <c r="AE221" s="34" t="s">
        <v>73</v>
      </c>
      <c r="AF221" s="86" t="str">
        <f aca="false">MID(L214,8,1)</f>
        <v>0</v>
      </c>
      <c r="AG221" s="93" t="str">
        <f aca="false">AF221</f>
        <v>0</v>
      </c>
      <c r="AH221" s="83" t="s">
        <v>86</v>
      </c>
      <c r="AI221" s="34" t="s">
        <v>73</v>
      </c>
      <c r="AJ221" s="66"/>
      <c r="AK221" s="66"/>
    </row>
    <row r="222" customFormat="false" ht="15.75" hidden="false" customHeight="false" outlineLevel="0" collapsed="false"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 t="s">
        <v>47</v>
      </c>
      <c r="N222" s="42"/>
      <c r="P222" s="43" t="s">
        <v>336</v>
      </c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</row>
    <row r="223" customFormat="false" ht="15.75" hidden="false" customHeight="false" outlineLevel="0" collapsed="false">
      <c r="C223" s="53"/>
      <c r="D223" s="44" t="s">
        <v>337</v>
      </c>
      <c r="E223" s="44"/>
      <c r="F223" s="44"/>
      <c r="G223" s="44"/>
      <c r="H223" s="45" t="s">
        <v>50</v>
      </c>
      <c r="I223" s="45" t="s">
        <v>51</v>
      </c>
      <c r="J223" s="45" t="s">
        <v>52</v>
      </c>
      <c r="K223" s="45" t="s">
        <v>53</v>
      </c>
      <c r="L223" s="45" t="s">
        <v>54</v>
      </c>
      <c r="M223" s="45" t="s">
        <v>55</v>
      </c>
      <c r="N223" s="46"/>
      <c r="P223" s="47" t="s">
        <v>56</v>
      </c>
      <c r="Q223" s="47"/>
      <c r="R223" s="47"/>
      <c r="S223" s="47"/>
      <c r="T223" s="48" t="s">
        <v>57</v>
      </c>
      <c r="U223" s="48"/>
      <c r="V223" s="48"/>
      <c r="W223" s="48"/>
      <c r="X223" s="49" t="s">
        <v>58</v>
      </c>
      <c r="Y223" s="49"/>
      <c r="Z223" s="49"/>
      <c r="AA223" s="49"/>
      <c r="AB223" s="50" t="s">
        <v>297</v>
      </c>
      <c r="AC223" s="50"/>
      <c r="AD223" s="50"/>
      <c r="AE223" s="50"/>
      <c r="AF223" s="92" t="s">
        <v>338</v>
      </c>
      <c r="AG223" s="92"/>
      <c r="AH223" s="92"/>
      <c r="AI223" s="92"/>
      <c r="AJ223" s="140" t="s">
        <v>61</v>
      </c>
      <c r="AK223" s="140"/>
    </row>
    <row r="224" customFormat="false" ht="15.75" hidden="false" customHeight="false" outlineLevel="0" collapsed="false">
      <c r="C224" s="53" t="s">
        <v>62</v>
      </c>
      <c r="D224" s="54" t="s">
        <v>63</v>
      </c>
      <c r="E224" s="55" t="s">
        <v>131</v>
      </c>
      <c r="F224" s="74" t="str">
        <f aca="false">MID(A22,4,2)</f>
        <v>04</v>
      </c>
      <c r="G224" s="56" t="s">
        <v>339</v>
      </c>
      <c r="H224" s="78" t="str">
        <f aca="false">MID(A22,8,2)</f>
        <v>00</v>
      </c>
      <c r="I224" s="115" t="str">
        <f aca="false">MID(A22,10,2)</f>
        <v>00</v>
      </c>
      <c r="J224" s="115" t="str">
        <f aca="false">MID(A22,12,2)</f>
        <v>00</v>
      </c>
      <c r="K224" s="116" t="str">
        <f aca="false">MID(A22,14,2)</f>
        <v>00</v>
      </c>
      <c r="L224" s="116" t="str">
        <f aca="false">MID(A22,16,2)</f>
        <v>00</v>
      </c>
      <c r="M224" s="117" t="str">
        <f aca="false">MID(A22,18,2)</f>
        <v>00</v>
      </c>
      <c r="N224" s="46" t="s">
        <v>67</v>
      </c>
      <c r="P224" s="62" t="s">
        <v>67</v>
      </c>
      <c r="Q224" s="63" t="s">
        <v>68</v>
      </c>
      <c r="R224" s="64" t="s">
        <v>69</v>
      </c>
      <c r="S224" s="46"/>
      <c r="T224" s="62" t="s">
        <v>67</v>
      </c>
      <c r="U224" s="63" t="s">
        <v>68</v>
      </c>
      <c r="V224" s="64" t="s">
        <v>69</v>
      </c>
      <c r="W224" s="46"/>
      <c r="X224" s="62" t="s">
        <v>67</v>
      </c>
      <c r="Y224" s="63" t="s">
        <v>68</v>
      </c>
      <c r="Z224" s="64" t="s">
        <v>69</v>
      </c>
      <c r="AA224" s="46"/>
      <c r="AB224" s="89"/>
      <c r="AC224" s="89"/>
      <c r="AD224" s="89"/>
      <c r="AE224" s="89"/>
      <c r="AF224" s="89"/>
      <c r="AG224" s="89"/>
      <c r="AH224" s="89"/>
      <c r="AI224" s="89"/>
      <c r="AJ224" s="66" t="s">
        <v>70</v>
      </c>
      <c r="AK224" s="66"/>
    </row>
    <row r="225" customFormat="false" ht="15" hidden="false" customHeight="false" outlineLevel="0" collapsed="false">
      <c r="C225" s="53" t="s">
        <v>71</v>
      </c>
      <c r="D225" s="45" t="str">
        <f aca="false">HEX2BIN(D224,8)</f>
        <v>00000111</v>
      </c>
      <c r="E225" s="45" t="str">
        <f aca="false">HEX2BIN(E224,8)</f>
        <v>00100000</v>
      </c>
      <c r="F225" s="45" t="str">
        <f aca="false">HEX2BIN(F224,8)</f>
        <v>00000100</v>
      </c>
      <c r="G225" s="45" t="str">
        <f aca="false">HEX2BIN(G224,8)</f>
        <v>00011000</v>
      </c>
      <c r="H225" s="45" t="str">
        <f aca="false">HEX2BIN(H224,8)</f>
        <v>00000000</v>
      </c>
      <c r="I225" s="45" t="str">
        <f aca="false">HEX2BIN(I224,8)</f>
        <v>00000000</v>
      </c>
      <c r="J225" s="45" t="str">
        <f aca="false">HEX2BIN(J224,8)</f>
        <v>00000000</v>
      </c>
      <c r="K225" s="45" t="str">
        <f aca="false">HEX2BIN(K224,8)</f>
        <v>00000000</v>
      </c>
      <c r="L225" s="45" t="str">
        <f aca="false">HEX2BIN(L224,8)</f>
        <v>00000000</v>
      </c>
      <c r="M225" s="65"/>
      <c r="N225" s="46"/>
      <c r="P225" s="68" t="str">
        <f aca="false">MID(H225,1,1)</f>
        <v>0</v>
      </c>
      <c r="Q225" s="69" t="str">
        <f aca="false">P225</f>
        <v>0</v>
      </c>
      <c r="R225" s="53" t="s">
        <v>72</v>
      </c>
      <c r="S225" s="70" t="s">
        <v>73</v>
      </c>
      <c r="T225" s="68" t="str">
        <f aca="false">MID(I225,1,1)</f>
        <v>0</v>
      </c>
      <c r="U225" s="69" t="str">
        <f aca="false">T225</f>
        <v>0</v>
      </c>
      <c r="V225" s="53" t="s">
        <v>72</v>
      </c>
      <c r="W225" s="70" t="s">
        <v>73</v>
      </c>
      <c r="X225" s="68" t="str">
        <f aca="false">MID(J225,1,1)</f>
        <v>0</v>
      </c>
      <c r="Y225" s="69" t="str">
        <f aca="false">X225</f>
        <v>0</v>
      </c>
      <c r="Z225" s="53" t="s">
        <v>72</v>
      </c>
      <c r="AA225" s="70" t="s">
        <v>73</v>
      </c>
      <c r="AB225" s="89"/>
      <c r="AC225" s="89"/>
      <c r="AD225" s="89"/>
      <c r="AE225" s="89"/>
      <c r="AF225" s="89"/>
      <c r="AG225" s="89"/>
      <c r="AH225" s="89"/>
      <c r="AI225" s="89"/>
      <c r="AJ225" s="66"/>
      <c r="AK225" s="66"/>
    </row>
    <row r="226" customFormat="false" ht="15" hidden="false" customHeight="false" outlineLevel="0" collapsed="false">
      <c r="C226" s="53" t="s">
        <v>75</v>
      </c>
      <c r="D226" s="45" t="n">
        <f aca="false">HEX2DEC(D224)</f>
        <v>7</v>
      </c>
      <c r="E226" s="45" t="n">
        <f aca="false">HEX2DEC(E224)</f>
        <v>32</v>
      </c>
      <c r="F226" s="45" t="n">
        <f aca="false">HEX2DEC(F224)</f>
        <v>4</v>
      </c>
      <c r="G226" s="45" t="n">
        <f aca="false">HEX2DEC(G224)</f>
        <v>24</v>
      </c>
      <c r="H226" s="45" t="n">
        <f aca="false">HEX2DEC(H224)</f>
        <v>0</v>
      </c>
      <c r="I226" s="45" t="n">
        <f aca="false">HEX2DEC(I224)</f>
        <v>0</v>
      </c>
      <c r="J226" s="45" t="n">
        <f aca="false">HEX2DEC(J224)</f>
        <v>0</v>
      </c>
      <c r="K226" s="45" t="n">
        <f aca="false">HEX2DEC(K224)</f>
        <v>0</v>
      </c>
      <c r="L226" s="45" t="n">
        <f aca="false">HEX2DEC(L224)</f>
        <v>0</v>
      </c>
      <c r="M226" s="45" t="n">
        <f aca="false">SUM(D226:L226)</f>
        <v>67</v>
      </c>
      <c r="N226" s="46"/>
      <c r="P226" s="68" t="str">
        <f aca="false">MID(H225,2,1)</f>
        <v>0</v>
      </c>
      <c r="Q226" s="69" t="str">
        <f aca="false">P226</f>
        <v>0</v>
      </c>
      <c r="R226" s="53" t="s">
        <v>76</v>
      </c>
      <c r="S226" s="70" t="s">
        <v>73</v>
      </c>
      <c r="T226" s="68" t="str">
        <f aca="false">MID(I225,2,1)</f>
        <v>0</v>
      </c>
      <c r="U226" s="69" t="str">
        <f aca="false">T226</f>
        <v>0</v>
      </c>
      <c r="V226" s="53" t="s">
        <v>76</v>
      </c>
      <c r="W226" s="70" t="s">
        <v>73</v>
      </c>
      <c r="X226" s="68" t="str">
        <f aca="false">MID(J225,2,1)</f>
        <v>0</v>
      </c>
      <c r="Y226" s="69" t="str">
        <f aca="false">X226</f>
        <v>0</v>
      </c>
      <c r="Z226" s="53" t="s">
        <v>76</v>
      </c>
      <c r="AA226" s="70" t="s">
        <v>73</v>
      </c>
      <c r="AB226" s="89"/>
      <c r="AC226" s="89"/>
      <c r="AD226" s="89"/>
      <c r="AE226" s="89"/>
      <c r="AF226" s="89"/>
      <c r="AG226" s="89"/>
      <c r="AH226" s="89"/>
      <c r="AI226" s="89"/>
      <c r="AJ226" s="66"/>
      <c r="AK226" s="66"/>
    </row>
    <row r="227" customFormat="false" ht="15" hidden="false" customHeight="false" outlineLevel="0" collapsed="false">
      <c r="C227" s="53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46"/>
      <c r="P227" s="68" t="str">
        <f aca="false">MID(H225,3,1)</f>
        <v>0</v>
      </c>
      <c r="Q227" s="69" t="str">
        <f aca="false">P227</f>
        <v>0</v>
      </c>
      <c r="R227" s="53" t="s">
        <v>78</v>
      </c>
      <c r="S227" s="70" t="s">
        <v>73</v>
      </c>
      <c r="T227" s="68" t="str">
        <f aca="false">MID(I225,3,1)</f>
        <v>0</v>
      </c>
      <c r="U227" s="69" t="str">
        <f aca="false">T227</f>
        <v>0</v>
      </c>
      <c r="V227" s="53" t="s">
        <v>78</v>
      </c>
      <c r="W227" s="70" t="s">
        <v>73</v>
      </c>
      <c r="X227" s="68" t="str">
        <f aca="false">MID(J225,3,1)</f>
        <v>0</v>
      </c>
      <c r="Y227" s="69" t="str">
        <f aca="false">X227</f>
        <v>0</v>
      </c>
      <c r="Z227" s="53" t="s">
        <v>78</v>
      </c>
      <c r="AA227" s="70" t="s">
        <v>73</v>
      </c>
      <c r="AB227" s="89"/>
      <c r="AC227" s="89"/>
      <c r="AD227" s="89"/>
      <c r="AE227" s="89"/>
      <c r="AF227" s="89"/>
      <c r="AG227" s="89"/>
      <c r="AH227" s="89"/>
      <c r="AI227" s="89"/>
      <c r="AJ227" s="66"/>
      <c r="AK227" s="66"/>
    </row>
    <row r="228" customFormat="false" ht="15.75" hidden="false" customHeight="false" outlineLevel="0" collapsed="false">
      <c r="C228" s="53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46"/>
      <c r="P228" s="68" t="str">
        <f aca="false">MID(H225,4,1)</f>
        <v>0</v>
      </c>
      <c r="Q228" s="69" t="str">
        <f aca="false">P228</f>
        <v>0</v>
      </c>
      <c r="R228" s="53" t="s">
        <v>79</v>
      </c>
      <c r="S228" s="70" t="s">
        <v>73</v>
      </c>
      <c r="T228" s="68" t="str">
        <f aca="false">MID(I225,4,1)</f>
        <v>0</v>
      </c>
      <c r="U228" s="69" t="str">
        <f aca="false">T228</f>
        <v>0</v>
      </c>
      <c r="V228" s="53" t="s">
        <v>79</v>
      </c>
      <c r="W228" s="70" t="s">
        <v>73</v>
      </c>
      <c r="X228" s="68" t="str">
        <f aca="false">MID(J225,4,1)</f>
        <v>0</v>
      </c>
      <c r="Y228" s="69" t="str">
        <f aca="false">X228</f>
        <v>0</v>
      </c>
      <c r="Z228" s="53" t="s">
        <v>79</v>
      </c>
      <c r="AA228" s="70" t="s">
        <v>73</v>
      </c>
      <c r="AB228" s="89"/>
      <c r="AC228" s="89"/>
      <c r="AD228" s="89"/>
      <c r="AE228" s="89"/>
      <c r="AF228" s="89"/>
      <c r="AG228" s="89"/>
      <c r="AH228" s="89"/>
      <c r="AI228" s="89"/>
      <c r="AJ228" s="66"/>
      <c r="AK228" s="66"/>
    </row>
    <row r="229" customFormat="false" ht="15.75" hidden="false" customHeight="false" outlineLevel="0" collapsed="false">
      <c r="C229" s="53" t="s">
        <v>62</v>
      </c>
      <c r="D229" s="73" t="str">
        <f aca="false">D224</f>
        <v>07</v>
      </c>
      <c r="E229" s="74" t="str">
        <f aca="false">E224</f>
        <v>20</v>
      </c>
      <c r="F229" s="74" t="str">
        <f aca="false">F224</f>
        <v>04</v>
      </c>
      <c r="G229" s="75" t="str">
        <f aca="false">G224</f>
        <v>18</v>
      </c>
      <c r="H229" s="76" t="str">
        <f aca="false">BIN2HEX(H230,2)</f>
        <v>00</v>
      </c>
      <c r="I229" s="77" t="str">
        <f aca="false">BIN2HEX(I230,2)</f>
        <v>00</v>
      </c>
      <c r="J229" s="78" t="str">
        <f aca="false">BIN2HEX(J230,2)</f>
        <v>00</v>
      </c>
      <c r="K229" s="130" t="str">
        <f aca="false">K224</f>
        <v>00</v>
      </c>
      <c r="L229" s="131" t="str">
        <f aca="false">L224</f>
        <v>00</v>
      </c>
      <c r="M229" s="81" t="str">
        <f aca="false">IF(LEN(M230)&gt;2,MID(M230,2,2),M230)</f>
        <v>43</v>
      </c>
      <c r="N229" s="46" t="s">
        <v>68</v>
      </c>
      <c r="P229" s="68" t="str">
        <f aca="false">MID(H225,5,1)</f>
        <v>0</v>
      </c>
      <c r="Q229" s="69" t="str">
        <f aca="false">P229</f>
        <v>0</v>
      </c>
      <c r="R229" s="53" t="s">
        <v>80</v>
      </c>
      <c r="S229" s="70" t="s">
        <v>73</v>
      </c>
      <c r="T229" s="68" t="str">
        <f aca="false">MID(I225,5,1)</f>
        <v>0</v>
      </c>
      <c r="U229" s="69" t="str">
        <f aca="false">T229</f>
        <v>0</v>
      </c>
      <c r="V229" s="53" t="s">
        <v>80</v>
      </c>
      <c r="W229" s="70" t="s">
        <v>73</v>
      </c>
      <c r="X229" s="68" t="str">
        <f aca="false">MID(J225,5,1)</f>
        <v>0</v>
      </c>
      <c r="Y229" s="69" t="str">
        <f aca="false">X229</f>
        <v>0</v>
      </c>
      <c r="Z229" s="53" t="s">
        <v>80</v>
      </c>
      <c r="AA229" s="70" t="s">
        <v>73</v>
      </c>
      <c r="AB229" s="89"/>
      <c r="AC229" s="89"/>
      <c r="AD229" s="89"/>
      <c r="AE229" s="89"/>
      <c r="AF229" s="89"/>
      <c r="AG229" s="89"/>
      <c r="AH229" s="89"/>
      <c r="AI229" s="89"/>
      <c r="AJ229" s="66"/>
      <c r="AK229" s="66"/>
    </row>
    <row r="230" customFormat="false" ht="15" hidden="false" customHeight="false" outlineLevel="0" collapsed="false">
      <c r="C230" s="53" t="s">
        <v>71</v>
      </c>
      <c r="D230" s="45" t="str">
        <f aca="false">HEX2BIN(D229,8)</f>
        <v>00000111</v>
      </c>
      <c r="E230" s="45" t="str">
        <f aca="false">HEX2BIN(E229,8)</f>
        <v>00100000</v>
      </c>
      <c r="F230" s="45" t="str">
        <f aca="false">HEX2BIN(F229,8)</f>
        <v>00000100</v>
      </c>
      <c r="G230" s="45" t="str">
        <f aca="false">HEX2BIN(G229,8)</f>
        <v>00011000</v>
      </c>
      <c r="H230" s="82" t="str">
        <f aca="false">Q225&amp;Q226&amp;Q227&amp;Q228&amp;Q229&amp;Q230&amp;Q231&amp;Q232</f>
        <v>00000000</v>
      </c>
      <c r="I230" s="45" t="str">
        <f aca="false">U225&amp;U226&amp;U227&amp;U228&amp;U229&amp;U230&amp;U231&amp;U232</f>
        <v>00000000</v>
      </c>
      <c r="J230" s="82" t="str">
        <f aca="false">Y225&amp;Y226&amp;Y227&amp;Y228&amp;Y229&amp;Y230&amp;Y231&amp;Y232</f>
        <v>00000000</v>
      </c>
      <c r="K230" s="82"/>
      <c r="L230" s="45"/>
      <c r="M230" s="45" t="str">
        <f aca="false">DEC2HEX(M231)</f>
        <v>43</v>
      </c>
      <c r="N230" s="46"/>
      <c r="P230" s="68" t="str">
        <f aca="false">MID(H225,6,1)</f>
        <v>0</v>
      </c>
      <c r="Q230" s="69" t="str">
        <f aca="false">P230</f>
        <v>0</v>
      </c>
      <c r="R230" s="53" t="s">
        <v>83</v>
      </c>
      <c r="S230" s="70" t="s">
        <v>73</v>
      </c>
      <c r="T230" s="68" t="str">
        <f aca="false">MID(I225,6,1)</f>
        <v>0</v>
      </c>
      <c r="U230" s="69" t="str">
        <f aca="false">T230</f>
        <v>0</v>
      </c>
      <c r="V230" s="53" t="s">
        <v>83</v>
      </c>
      <c r="W230" s="70" t="s">
        <v>73</v>
      </c>
      <c r="X230" s="68" t="str">
        <f aca="false">MID(J225,6,1)</f>
        <v>0</v>
      </c>
      <c r="Y230" s="69" t="str">
        <f aca="false">X230</f>
        <v>0</v>
      </c>
      <c r="Z230" s="53" t="s">
        <v>83</v>
      </c>
      <c r="AA230" s="70" t="s">
        <v>73</v>
      </c>
      <c r="AB230" s="89"/>
      <c r="AC230" s="89"/>
      <c r="AD230" s="89"/>
      <c r="AE230" s="89"/>
      <c r="AF230" s="89"/>
      <c r="AG230" s="89"/>
      <c r="AH230" s="89"/>
      <c r="AI230" s="89"/>
      <c r="AJ230" s="66"/>
      <c r="AK230" s="66"/>
    </row>
    <row r="231" customFormat="false" ht="15" hidden="false" customHeight="false" outlineLevel="0" collapsed="false">
      <c r="C231" s="53" t="s">
        <v>75</v>
      </c>
      <c r="D231" s="45" t="n">
        <f aca="false">HEX2DEC(D229)</f>
        <v>7</v>
      </c>
      <c r="E231" s="45" t="n">
        <f aca="false">HEX2DEC(E229)</f>
        <v>32</v>
      </c>
      <c r="F231" s="45" t="n">
        <f aca="false">HEX2DEC(F229)</f>
        <v>4</v>
      </c>
      <c r="G231" s="45" t="n">
        <f aca="false">HEX2DEC(G229)</f>
        <v>24</v>
      </c>
      <c r="H231" s="45" t="n">
        <f aca="false">HEX2DEC(H229)</f>
        <v>0</v>
      </c>
      <c r="I231" s="45" t="n">
        <f aca="false">HEX2DEC(I229)</f>
        <v>0</v>
      </c>
      <c r="J231" s="45" t="n">
        <f aca="false">HEX2DEC(J229)</f>
        <v>0</v>
      </c>
      <c r="K231" s="45" t="n">
        <f aca="false">HEX2DEC(K229)</f>
        <v>0</v>
      </c>
      <c r="L231" s="45" t="n">
        <f aca="false">HEX2DEC(L229)</f>
        <v>0</v>
      </c>
      <c r="M231" s="45" t="n">
        <f aca="false">SUM(D231:L231)</f>
        <v>67</v>
      </c>
      <c r="N231" s="46"/>
      <c r="P231" s="68" t="str">
        <f aca="false">MID(H225,7,1)</f>
        <v>0</v>
      </c>
      <c r="Q231" s="69" t="str">
        <f aca="false">P231</f>
        <v>0</v>
      </c>
      <c r="R231" s="53" t="s">
        <v>84</v>
      </c>
      <c r="S231" s="70" t="s">
        <v>73</v>
      </c>
      <c r="T231" s="68" t="str">
        <f aca="false">MID(I225,7,1)</f>
        <v>0</v>
      </c>
      <c r="U231" s="69" t="str">
        <f aca="false">T231</f>
        <v>0</v>
      </c>
      <c r="V231" s="53" t="s">
        <v>84</v>
      </c>
      <c r="W231" s="70" t="s">
        <v>73</v>
      </c>
      <c r="X231" s="68" t="str">
        <f aca="false">MID(J225,7,1)</f>
        <v>0</v>
      </c>
      <c r="Y231" s="69" t="str">
        <f aca="false">X231</f>
        <v>0</v>
      </c>
      <c r="Z231" s="53" t="s">
        <v>84</v>
      </c>
      <c r="AA231" s="70" t="s">
        <v>73</v>
      </c>
      <c r="AB231" s="89"/>
      <c r="AC231" s="89"/>
      <c r="AD231" s="89"/>
      <c r="AE231" s="89"/>
      <c r="AF231" s="89"/>
      <c r="AG231" s="89"/>
      <c r="AH231" s="89"/>
      <c r="AI231" s="89"/>
      <c r="AJ231" s="66"/>
      <c r="AK231" s="66"/>
    </row>
    <row r="232" customFormat="false" ht="15.75" hidden="false" customHeight="false" outlineLevel="0" collapsed="false">
      <c r="C232" s="83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5"/>
      <c r="P232" s="86" t="str">
        <f aca="false">MID(H225,8,1)</f>
        <v>0</v>
      </c>
      <c r="Q232" s="93" t="str">
        <f aca="false">P232</f>
        <v>0</v>
      </c>
      <c r="R232" s="83" t="s">
        <v>86</v>
      </c>
      <c r="S232" s="34" t="s">
        <v>73</v>
      </c>
      <c r="T232" s="86" t="str">
        <f aca="false">MID(I225,8,1)</f>
        <v>0</v>
      </c>
      <c r="U232" s="93" t="str">
        <f aca="false">T232</f>
        <v>0</v>
      </c>
      <c r="V232" s="83" t="s">
        <v>86</v>
      </c>
      <c r="W232" s="34" t="s">
        <v>73</v>
      </c>
      <c r="X232" s="86" t="str">
        <f aca="false">MID(J225,8,1)</f>
        <v>0</v>
      </c>
      <c r="Y232" s="93" t="str">
        <f aca="false">X232</f>
        <v>0</v>
      </c>
      <c r="Z232" s="83" t="s">
        <v>86</v>
      </c>
      <c r="AA232" s="34" t="s">
        <v>73</v>
      </c>
      <c r="AB232" s="89"/>
      <c r="AC232" s="89"/>
      <c r="AD232" s="89"/>
      <c r="AE232" s="89"/>
      <c r="AF232" s="89"/>
      <c r="AG232" s="89"/>
      <c r="AH232" s="89"/>
      <c r="AI232" s="89"/>
      <c r="AJ232" s="66"/>
      <c r="AK232" s="66"/>
    </row>
    <row r="233" customFormat="false" ht="15.75" hidden="false" customHeight="false" outlineLevel="0" collapsed="false"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 t="s">
        <v>47</v>
      </c>
      <c r="N233" s="42"/>
      <c r="P233" s="43" t="s">
        <v>340</v>
      </c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</row>
    <row r="234" customFormat="false" ht="15.75" hidden="false" customHeight="false" outlineLevel="0" collapsed="false">
      <c r="C234" s="53"/>
      <c r="D234" s="44" t="s">
        <v>341</v>
      </c>
      <c r="E234" s="44"/>
      <c r="F234" s="44"/>
      <c r="G234" s="44"/>
      <c r="H234" s="45" t="s">
        <v>50</v>
      </c>
      <c r="I234" s="45" t="s">
        <v>51</v>
      </c>
      <c r="J234" s="45" t="s">
        <v>52</v>
      </c>
      <c r="K234" s="45" t="s">
        <v>53</v>
      </c>
      <c r="L234" s="45" t="s">
        <v>54</v>
      </c>
      <c r="M234" s="45" t="s">
        <v>55</v>
      </c>
      <c r="N234" s="46"/>
      <c r="P234" s="47" t="s">
        <v>56</v>
      </c>
      <c r="Q234" s="47"/>
      <c r="R234" s="47"/>
      <c r="S234" s="47"/>
      <c r="T234" s="48" t="s">
        <v>57</v>
      </c>
      <c r="U234" s="48"/>
      <c r="V234" s="48"/>
      <c r="W234" s="48"/>
      <c r="X234" s="49" t="s">
        <v>58</v>
      </c>
      <c r="Y234" s="49"/>
      <c r="Z234" s="49"/>
      <c r="AA234" s="49"/>
      <c r="AB234" s="50" t="s">
        <v>59</v>
      </c>
      <c r="AC234" s="50"/>
      <c r="AD234" s="50"/>
      <c r="AE234" s="50"/>
      <c r="AF234" s="92" t="s">
        <v>103</v>
      </c>
      <c r="AG234" s="92"/>
      <c r="AH234" s="92"/>
      <c r="AI234" s="92"/>
      <c r="AJ234" s="52" t="s">
        <v>61</v>
      </c>
      <c r="AK234" s="52"/>
    </row>
    <row r="235" customFormat="false" ht="15.75" hidden="false" customHeight="false" outlineLevel="0" collapsed="false">
      <c r="C235" s="53" t="s">
        <v>62</v>
      </c>
      <c r="D235" s="54" t="s">
        <v>63</v>
      </c>
      <c r="E235" s="55" t="s">
        <v>131</v>
      </c>
      <c r="F235" s="74" t="str">
        <f aca="false">MID(A23,4,2)</f>
        <v>04</v>
      </c>
      <c r="G235" s="56" t="s">
        <v>342</v>
      </c>
      <c r="H235" s="78" t="str">
        <f aca="false">MID(A23,8,2)</f>
        <v>00</v>
      </c>
      <c r="I235" s="115" t="str">
        <f aca="false">MID(A23,10,2)</f>
        <v>00</v>
      </c>
      <c r="J235" s="115" t="str">
        <f aca="false">MID(A23,12,2)</f>
        <v>00</v>
      </c>
      <c r="K235" s="116" t="str">
        <f aca="false">MID(A23,14,2)</f>
        <v>00</v>
      </c>
      <c r="L235" s="116" t="str">
        <f aca="false">MID(A23,16,2)</f>
        <v>00</v>
      </c>
      <c r="M235" s="117" t="str">
        <f aca="false">MID(A23,18,2)</f>
        <v>00</v>
      </c>
      <c r="N235" s="46" t="s">
        <v>67</v>
      </c>
      <c r="P235" s="62" t="s">
        <v>67</v>
      </c>
      <c r="Q235" s="63" t="s">
        <v>68</v>
      </c>
      <c r="R235" s="64" t="s">
        <v>69</v>
      </c>
      <c r="S235" s="46"/>
      <c r="T235" s="62" t="s">
        <v>67</v>
      </c>
      <c r="U235" s="63" t="s">
        <v>68</v>
      </c>
      <c r="V235" s="64" t="s">
        <v>69</v>
      </c>
      <c r="W235" s="46"/>
      <c r="X235" s="62" t="s">
        <v>67</v>
      </c>
      <c r="Y235" s="63" t="s">
        <v>68</v>
      </c>
      <c r="Z235" s="64" t="s">
        <v>69</v>
      </c>
      <c r="AA235" s="46"/>
      <c r="AB235" s="62" t="s">
        <v>67</v>
      </c>
      <c r="AC235" s="63" t="s">
        <v>68</v>
      </c>
      <c r="AD235" s="64" t="s">
        <v>69</v>
      </c>
      <c r="AE235" s="46"/>
      <c r="AF235" s="62" t="s">
        <v>67</v>
      </c>
      <c r="AG235" s="63" t="s">
        <v>68</v>
      </c>
      <c r="AH235" s="64" t="s">
        <v>69</v>
      </c>
      <c r="AI235" s="65"/>
      <c r="AJ235" s="66" t="s">
        <v>70</v>
      </c>
      <c r="AK235" s="66"/>
    </row>
    <row r="236" customFormat="false" ht="15" hidden="false" customHeight="false" outlineLevel="0" collapsed="false">
      <c r="C236" s="53" t="s">
        <v>71</v>
      </c>
      <c r="D236" s="45" t="str">
        <f aca="false">HEX2BIN(D235,8)</f>
        <v>00000111</v>
      </c>
      <c r="E236" s="45" t="str">
        <f aca="false">HEX2BIN(E235,8)</f>
        <v>00100000</v>
      </c>
      <c r="F236" s="45" t="str">
        <f aca="false">HEX2BIN(F235,8)</f>
        <v>00000100</v>
      </c>
      <c r="G236" s="45" t="str">
        <f aca="false">HEX2BIN(G235,8)</f>
        <v>00011001</v>
      </c>
      <c r="H236" s="45" t="str">
        <f aca="false">HEX2BIN(H235,8)</f>
        <v>00000000</v>
      </c>
      <c r="I236" s="45" t="str">
        <f aca="false">HEX2BIN(I235,8)</f>
        <v>00000000</v>
      </c>
      <c r="J236" s="45" t="str">
        <f aca="false">HEX2BIN(J235,8)</f>
        <v>00000000</v>
      </c>
      <c r="K236" s="45" t="str">
        <f aca="false">HEX2BIN(K235,8)</f>
        <v>00000000</v>
      </c>
      <c r="L236" s="45" t="str">
        <f aca="false">HEX2BIN(L235,8)</f>
        <v>00000000</v>
      </c>
      <c r="M236" s="65"/>
      <c r="N236" s="46"/>
      <c r="P236" s="68" t="str">
        <f aca="false">MID(H236,1,1)</f>
        <v>0</v>
      </c>
      <c r="Q236" s="69" t="str">
        <f aca="false">P236</f>
        <v>0</v>
      </c>
      <c r="R236" s="53" t="s">
        <v>72</v>
      </c>
      <c r="S236" s="87" t="s">
        <v>343</v>
      </c>
      <c r="T236" s="68" t="str">
        <f aca="false">MID(I236,1,1)</f>
        <v>0</v>
      </c>
      <c r="U236" s="69" t="str">
        <f aca="false">T236</f>
        <v>0</v>
      </c>
      <c r="V236" s="53" t="s">
        <v>72</v>
      </c>
      <c r="W236" s="70" t="s">
        <v>73</v>
      </c>
      <c r="X236" s="68" t="str">
        <f aca="false">MID(J236,1,1)</f>
        <v>0</v>
      </c>
      <c r="Y236" s="69" t="str">
        <f aca="false">X236</f>
        <v>0</v>
      </c>
      <c r="Z236" s="53" t="s">
        <v>72</v>
      </c>
      <c r="AA236" s="70" t="s">
        <v>73</v>
      </c>
      <c r="AB236" s="68" t="str">
        <f aca="false">MID(K236,1,1)</f>
        <v>0</v>
      </c>
      <c r="AC236" s="69" t="str">
        <f aca="false">AB236</f>
        <v>0</v>
      </c>
      <c r="AD236" s="53" t="s">
        <v>72</v>
      </c>
      <c r="AE236" s="70" t="s">
        <v>73</v>
      </c>
      <c r="AF236" s="68" t="str">
        <f aca="false">MID(L236,1,1)</f>
        <v>0</v>
      </c>
      <c r="AG236" s="69" t="str">
        <f aca="false">AF236</f>
        <v>0</v>
      </c>
      <c r="AH236" s="53" t="s">
        <v>72</v>
      </c>
      <c r="AI236" s="70" t="s">
        <v>73</v>
      </c>
      <c r="AJ236" s="66"/>
      <c r="AK236" s="66"/>
    </row>
    <row r="237" customFormat="false" ht="15" hidden="false" customHeight="false" outlineLevel="0" collapsed="false">
      <c r="C237" s="53" t="s">
        <v>75</v>
      </c>
      <c r="D237" s="45" t="n">
        <f aca="false">HEX2DEC(D235)</f>
        <v>7</v>
      </c>
      <c r="E237" s="45" t="n">
        <f aca="false">HEX2DEC(E235)</f>
        <v>32</v>
      </c>
      <c r="F237" s="45" t="n">
        <f aca="false">HEX2DEC(F235)</f>
        <v>4</v>
      </c>
      <c r="G237" s="45" t="n">
        <f aca="false">HEX2DEC(G235)</f>
        <v>25</v>
      </c>
      <c r="H237" s="45" t="n">
        <f aca="false">HEX2DEC(H235)</f>
        <v>0</v>
      </c>
      <c r="I237" s="45" t="n">
        <f aca="false">HEX2DEC(I235)</f>
        <v>0</v>
      </c>
      <c r="J237" s="45" t="n">
        <f aca="false">HEX2DEC(J235)</f>
        <v>0</v>
      </c>
      <c r="K237" s="45" t="n">
        <f aca="false">HEX2DEC(K235)</f>
        <v>0</v>
      </c>
      <c r="L237" s="45" t="n">
        <f aca="false">HEX2DEC(L235)</f>
        <v>0</v>
      </c>
      <c r="M237" s="45" t="n">
        <f aca="false">SUM(D237:L237)</f>
        <v>68</v>
      </c>
      <c r="N237" s="46"/>
      <c r="P237" s="68" t="str">
        <f aca="false">MID(H236,2,1)</f>
        <v>0</v>
      </c>
      <c r="Q237" s="69" t="str">
        <f aca="false">P237</f>
        <v>0</v>
      </c>
      <c r="R237" s="53" t="s">
        <v>76</v>
      </c>
      <c r="S237" s="70" t="s">
        <v>73</v>
      </c>
      <c r="T237" s="68" t="str">
        <f aca="false">MID(I236,2,1)</f>
        <v>0</v>
      </c>
      <c r="U237" s="69" t="str">
        <f aca="false">T237</f>
        <v>0</v>
      </c>
      <c r="V237" s="53" t="s">
        <v>76</v>
      </c>
      <c r="W237" s="70" t="s">
        <v>73</v>
      </c>
      <c r="X237" s="68" t="str">
        <f aca="false">MID(J236,2,1)</f>
        <v>0</v>
      </c>
      <c r="Y237" s="69" t="str">
        <f aca="false">X237</f>
        <v>0</v>
      </c>
      <c r="Z237" s="53" t="s">
        <v>76</v>
      </c>
      <c r="AA237" s="70" t="s">
        <v>73</v>
      </c>
      <c r="AB237" s="68" t="str">
        <f aca="false">MID(K236,2,1)</f>
        <v>0</v>
      </c>
      <c r="AC237" s="69" t="str">
        <f aca="false">AB237</f>
        <v>0</v>
      </c>
      <c r="AD237" s="53" t="s">
        <v>76</v>
      </c>
      <c r="AE237" s="70" t="s">
        <v>73</v>
      </c>
      <c r="AF237" s="68" t="str">
        <f aca="false">MID(L236,2,1)</f>
        <v>0</v>
      </c>
      <c r="AG237" s="69" t="str">
        <f aca="false">AF237</f>
        <v>0</v>
      </c>
      <c r="AH237" s="53" t="s">
        <v>76</v>
      </c>
      <c r="AI237" s="70" t="s">
        <v>73</v>
      </c>
      <c r="AJ237" s="66"/>
      <c r="AK237" s="66"/>
    </row>
    <row r="238" customFormat="false" ht="15" hidden="false" customHeight="false" outlineLevel="0" collapsed="false">
      <c r="C238" s="53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46"/>
      <c r="P238" s="68" t="str">
        <f aca="false">MID(H236,3,1)</f>
        <v>0</v>
      </c>
      <c r="Q238" s="69" t="str">
        <f aca="false">P238</f>
        <v>0</v>
      </c>
      <c r="R238" s="53" t="s">
        <v>78</v>
      </c>
      <c r="S238" s="87" t="s">
        <v>344</v>
      </c>
      <c r="T238" s="68" t="str">
        <f aca="false">MID(I236,3,1)</f>
        <v>0</v>
      </c>
      <c r="U238" s="69" t="str">
        <f aca="false">T238</f>
        <v>0</v>
      </c>
      <c r="V238" s="53" t="s">
        <v>78</v>
      </c>
      <c r="W238" s="70" t="s">
        <v>73</v>
      </c>
      <c r="X238" s="68" t="str">
        <f aca="false">MID(J236,3,1)</f>
        <v>0</v>
      </c>
      <c r="Y238" s="69" t="str">
        <f aca="false">X238</f>
        <v>0</v>
      </c>
      <c r="Z238" s="53" t="s">
        <v>78</v>
      </c>
      <c r="AA238" s="70" t="s">
        <v>73</v>
      </c>
      <c r="AB238" s="68" t="str">
        <f aca="false">MID(K236,3,1)</f>
        <v>0</v>
      </c>
      <c r="AC238" s="69" t="str">
        <f aca="false">AB238</f>
        <v>0</v>
      </c>
      <c r="AD238" s="53" t="s">
        <v>78</v>
      </c>
      <c r="AE238" s="70" t="s">
        <v>73</v>
      </c>
      <c r="AF238" s="68" t="str">
        <f aca="false">MID(L236,3,1)</f>
        <v>0</v>
      </c>
      <c r="AG238" s="69" t="str">
        <f aca="false">AF238</f>
        <v>0</v>
      </c>
      <c r="AH238" s="53" t="s">
        <v>78</v>
      </c>
      <c r="AI238" s="70" t="s">
        <v>73</v>
      </c>
      <c r="AJ238" s="66"/>
      <c r="AK238" s="66"/>
    </row>
    <row r="239" customFormat="false" ht="15.75" hidden="false" customHeight="false" outlineLevel="0" collapsed="false">
      <c r="C239" s="53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46"/>
      <c r="P239" s="68" t="str">
        <f aca="false">MID(H236,4,1)</f>
        <v>0</v>
      </c>
      <c r="Q239" s="69" t="str">
        <f aca="false">P239</f>
        <v>0</v>
      </c>
      <c r="R239" s="53" t="s">
        <v>79</v>
      </c>
      <c r="S239" s="70" t="s">
        <v>73</v>
      </c>
      <c r="T239" s="68" t="str">
        <f aca="false">MID(I236,4,1)</f>
        <v>0</v>
      </c>
      <c r="U239" s="69" t="str">
        <f aca="false">T239</f>
        <v>0</v>
      </c>
      <c r="V239" s="53" t="s">
        <v>79</v>
      </c>
      <c r="W239" s="70" t="s">
        <v>73</v>
      </c>
      <c r="X239" s="68" t="str">
        <f aca="false">MID(J236,4,1)</f>
        <v>0</v>
      </c>
      <c r="Y239" s="69" t="str">
        <f aca="false">X239</f>
        <v>0</v>
      </c>
      <c r="Z239" s="53" t="s">
        <v>79</v>
      </c>
      <c r="AA239" s="70" t="s">
        <v>73</v>
      </c>
      <c r="AB239" s="68" t="str">
        <f aca="false">MID(K236,4,1)</f>
        <v>0</v>
      </c>
      <c r="AC239" s="69" t="str">
        <f aca="false">AB239</f>
        <v>0</v>
      </c>
      <c r="AD239" s="53" t="s">
        <v>79</v>
      </c>
      <c r="AE239" s="70" t="s">
        <v>73</v>
      </c>
      <c r="AF239" s="68" t="str">
        <f aca="false">MID(L236,4,1)</f>
        <v>0</v>
      </c>
      <c r="AG239" s="69" t="str">
        <f aca="false">AF239</f>
        <v>0</v>
      </c>
      <c r="AH239" s="53" t="s">
        <v>79</v>
      </c>
      <c r="AI239" s="70" t="s">
        <v>73</v>
      </c>
      <c r="AJ239" s="66"/>
      <c r="AK239" s="66"/>
    </row>
    <row r="240" customFormat="false" ht="15.75" hidden="false" customHeight="false" outlineLevel="0" collapsed="false">
      <c r="C240" s="53" t="s">
        <v>62</v>
      </c>
      <c r="D240" s="73" t="str">
        <f aca="false">D235</f>
        <v>07</v>
      </c>
      <c r="E240" s="74" t="str">
        <f aca="false">E235</f>
        <v>20</v>
      </c>
      <c r="F240" s="74" t="str">
        <f aca="false">F235</f>
        <v>04</v>
      </c>
      <c r="G240" s="75" t="str">
        <f aca="false">G235</f>
        <v>19</v>
      </c>
      <c r="H240" s="76" t="str">
        <f aca="false">BIN2HEX(H241,2)</f>
        <v>00</v>
      </c>
      <c r="I240" s="77" t="str">
        <f aca="false">BIN2HEX(I241,2)</f>
        <v>00</v>
      </c>
      <c r="J240" s="78" t="str">
        <f aca="false">BIN2HEX(J241,2)</f>
        <v>00</v>
      </c>
      <c r="K240" s="79" t="str">
        <f aca="false">BIN2HEX(K241,2)</f>
        <v>00</v>
      </c>
      <c r="L240" s="80" t="str">
        <f aca="false">BIN2HEX(L241,2)</f>
        <v>00</v>
      </c>
      <c r="M240" s="81" t="str">
        <f aca="false">IF(LEN(M241)&gt;2,MID(M241,2,2),M241)</f>
        <v>44</v>
      </c>
      <c r="N240" s="46" t="s">
        <v>68</v>
      </c>
      <c r="P240" s="68" t="str">
        <f aca="false">MID(H236,5,1)</f>
        <v>0</v>
      </c>
      <c r="Q240" s="69" t="str">
        <f aca="false">P240</f>
        <v>0</v>
      </c>
      <c r="R240" s="53" t="s">
        <v>80</v>
      </c>
      <c r="S240" s="70" t="s">
        <v>73</v>
      </c>
      <c r="T240" s="68" t="str">
        <f aca="false">MID(I236,5,1)</f>
        <v>0</v>
      </c>
      <c r="U240" s="69" t="str">
        <f aca="false">T240</f>
        <v>0</v>
      </c>
      <c r="V240" s="53" t="s">
        <v>80</v>
      </c>
      <c r="W240" s="70" t="s">
        <v>73</v>
      </c>
      <c r="X240" s="68" t="str">
        <f aca="false">MID(J236,5,1)</f>
        <v>0</v>
      </c>
      <c r="Y240" s="69" t="str">
        <f aca="false">X240</f>
        <v>0</v>
      </c>
      <c r="Z240" s="53" t="s">
        <v>80</v>
      </c>
      <c r="AA240" s="70" t="s">
        <v>73</v>
      </c>
      <c r="AB240" s="68" t="str">
        <f aca="false">MID(K236,5,1)</f>
        <v>0</v>
      </c>
      <c r="AC240" s="69" t="str">
        <f aca="false">AB240</f>
        <v>0</v>
      </c>
      <c r="AD240" s="53" t="s">
        <v>80</v>
      </c>
      <c r="AE240" s="70" t="s">
        <v>73</v>
      </c>
      <c r="AF240" s="68" t="str">
        <f aca="false">MID(L236,5,1)</f>
        <v>0</v>
      </c>
      <c r="AG240" s="69" t="str">
        <f aca="false">AF240</f>
        <v>0</v>
      </c>
      <c r="AH240" s="53" t="s">
        <v>80</v>
      </c>
      <c r="AI240" s="70" t="s">
        <v>73</v>
      </c>
      <c r="AJ240" s="66"/>
      <c r="AK240" s="66"/>
    </row>
    <row r="241" customFormat="false" ht="15" hidden="false" customHeight="false" outlineLevel="0" collapsed="false">
      <c r="C241" s="53" t="s">
        <v>71</v>
      </c>
      <c r="D241" s="45" t="str">
        <f aca="false">HEX2BIN(D240,8)</f>
        <v>00000111</v>
      </c>
      <c r="E241" s="45" t="str">
        <f aca="false">HEX2BIN(E240,8)</f>
        <v>00100000</v>
      </c>
      <c r="F241" s="45" t="str">
        <f aca="false">HEX2BIN(F240,8)</f>
        <v>00000100</v>
      </c>
      <c r="G241" s="45" t="str">
        <f aca="false">HEX2BIN(G240,8)</f>
        <v>00011001</v>
      </c>
      <c r="H241" s="82" t="str">
        <f aca="false">Q236&amp;Q237&amp;Q238&amp;Q239&amp;Q240&amp;Q241&amp;Q242&amp;Q243</f>
        <v>00000000</v>
      </c>
      <c r="I241" s="45" t="str">
        <f aca="false">U236&amp;U237&amp;U238&amp;U239&amp;U240&amp;U241&amp;U242&amp;U243</f>
        <v>00000000</v>
      </c>
      <c r="J241" s="82" t="str">
        <f aca="false">Y236&amp;Y237&amp;Y238&amp;Y239&amp;Y240&amp;Y241&amp;Y242&amp;Y243</f>
        <v>00000000</v>
      </c>
      <c r="K241" s="82" t="str">
        <f aca="false">AC236&amp;AC237&amp;AC238&amp;AC239&amp;AC240&amp;AC241&amp;AC242&amp;AC243</f>
        <v>00000000</v>
      </c>
      <c r="L241" s="45" t="str">
        <f aca="false">AG236&amp;AG237&amp;AG238&amp;AG239&amp;AG240&amp;AG241&amp;AG242&amp;AG243</f>
        <v>00000000</v>
      </c>
      <c r="M241" s="45" t="str">
        <f aca="false">DEC2HEX(M242)</f>
        <v>44</v>
      </c>
      <c r="N241" s="46"/>
      <c r="P241" s="68" t="str">
        <f aca="false">MID(H236,6,1)</f>
        <v>0</v>
      </c>
      <c r="Q241" s="69" t="str">
        <f aca="false">P241</f>
        <v>0</v>
      </c>
      <c r="R241" s="53" t="s">
        <v>83</v>
      </c>
      <c r="S241" s="70" t="s">
        <v>73</v>
      </c>
      <c r="T241" s="68" t="str">
        <f aca="false">MID(I236,6,1)</f>
        <v>0</v>
      </c>
      <c r="U241" s="69" t="str">
        <f aca="false">T241</f>
        <v>0</v>
      </c>
      <c r="V241" s="53" t="s">
        <v>83</v>
      </c>
      <c r="W241" s="70" t="s">
        <v>73</v>
      </c>
      <c r="X241" s="68" t="str">
        <f aca="false">MID(J236,6,1)</f>
        <v>0</v>
      </c>
      <c r="Y241" s="69" t="str">
        <f aca="false">X241</f>
        <v>0</v>
      </c>
      <c r="Z241" s="53" t="s">
        <v>83</v>
      </c>
      <c r="AA241" s="70" t="s">
        <v>73</v>
      </c>
      <c r="AB241" s="68" t="str">
        <f aca="false">MID(K236,6,1)</f>
        <v>0</v>
      </c>
      <c r="AC241" s="69" t="str">
        <f aca="false">AB241</f>
        <v>0</v>
      </c>
      <c r="AD241" s="53" t="s">
        <v>83</v>
      </c>
      <c r="AE241" s="70" t="s">
        <v>73</v>
      </c>
      <c r="AF241" s="68" t="str">
        <f aca="false">MID(L236,6,1)</f>
        <v>0</v>
      </c>
      <c r="AG241" s="69" t="str">
        <f aca="false">AF241</f>
        <v>0</v>
      </c>
      <c r="AH241" s="53" t="s">
        <v>83</v>
      </c>
      <c r="AI241" s="70" t="s">
        <v>73</v>
      </c>
      <c r="AJ241" s="66"/>
      <c r="AK241" s="66"/>
    </row>
    <row r="242" customFormat="false" ht="15" hidden="false" customHeight="false" outlineLevel="0" collapsed="false">
      <c r="C242" s="53" t="s">
        <v>75</v>
      </c>
      <c r="D242" s="45" t="n">
        <f aca="false">HEX2DEC(D240)</f>
        <v>7</v>
      </c>
      <c r="E242" s="45" t="n">
        <f aca="false">HEX2DEC(E240)</f>
        <v>32</v>
      </c>
      <c r="F242" s="45" t="n">
        <f aca="false">HEX2DEC(F240)</f>
        <v>4</v>
      </c>
      <c r="G242" s="45" t="n">
        <f aca="false">HEX2DEC(G240)</f>
        <v>25</v>
      </c>
      <c r="H242" s="45" t="n">
        <f aca="false">HEX2DEC(H240)</f>
        <v>0</v>
      </c>
      <c r="I242" s="45" t="n">
        <f aca="false">HEX2DEC(I240)</f>
        <v>0</v>
      </c>
      <c r="J242" s="45" t="n">
        <f aca="false">HEX2DEC(J240)</f>
        <v>0</v>
      </c>
      <c r="K242" s="45" t="n">
        <f aca="false">HEX2DEC(K240)</f>
        <v>0</v>
      </c>
      <c r="L242" s="45" t="n">
        <f aca="false">HEX2DEC(L240)</f>
        <v>0</v>
      </c>
      <c r="M242" s="45" t="n">
        <f aca="false">SUM(D242:L242)</f>
        <v>68</v>
      </c>
      <c r="N242" s="46"/>
      <c r="P242" s="68" t="str">
        <f aca="false">MID(H236,7,1)</f>
        <v>0</v>
      </c>
      <c r="Q242" s="69" t="str">
        <f aca="false">P242</f>
        <v>0</v>
      </c>
      <c r="R242" s="53" t="s">
        <v>84</v>
      </c>
      <c r="S242" s="70" t="s">
        <v>73</v>
      </c>
      <c r="T242" s="68" t="str">
        <f aca="false">MID(I236,7,1)</f>
        <v>0</v>
      </c>
      <c r="U242" s="69" t="str">
        <f aca="false">T242</f>
        <v>0</v>
      </c>
      <c r="V242" s="53" t="s">
        <v>84</v>
      </c>
      <c r="W242" s="70" t="s">
        <v>73</v>
      </c>
      <c r="X242" s="68" t="str">
        <f aca="false">MID(J236,7,1)</f>
        <v>0</v>
      </c>
      <c r="Y242" s="69" t="str">
        <f aca="false">X242</f>
        <v>0</v>
      </c>
      <c r="Z242" s="53" t="s">
        <v>84</v>
      </c>
      <c r="AA242" s="70" t="s">
        <v>73</v>
      </c>
      <c r="AB242" s="68" t="str">
        <f aca="false">MID(K236,7,1)</f>
        <v>0</v>
      </c>
      <c r="AC242" s="69" t="str">
        <f aca="false">AB242</f>
        <v>0</v>
      </c>
      <c r="AD242" s="53" t="s">
        <v>84</v>
      </c>
      <c r="AE242" s="70" t="s">
        <v>73</v>
      </c>
      <c r="AF242" s="68" t="str">
        <f aca="false">MID(L236,7,1)</f>
        <v>0</v>
      </c>
      <c r="AG242" s="69" t="str">
        <f aca="false">AF242</f>
        <v>0</v>
      </c>
      <c r="AH242" s="53" t="s">
        <v>84</v>
      </c>
      <c r="AI242" s="70" t="s">
        <v>73</v>
      </c>
      <c r="AJ242" s="66"/>
      <c r="AK242" s="66"/>
    </row>
    <row r="243" customFormat="false" ht="15.75" hidden="false" customHeight="false" outlineLevel="0" collapsed="false">
      <c r="C243" s="83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5"/>
      <c r="P243" s="86" t="str">
        <f aca="false">MID(H236,8,1)</f>
        <v>0</v>
      </c>
      <c r="Q243" s="93" t="str">
        <f aca="false">P243</f>
        <v>0</v>
      </c>
      <c r="R243" s="83" t="s">
        <v>86</v>
      </c>
      <c r="S243" s="34" t="s">
        <v>73</v>
      </c>
      <c r="T243" s="86" t="str">
        <f aca="false">MID(I236,8,1)</f>
        <v>0</v>
      </c>
      <c r="U243" s="93" t="str">
        <f aca="false">T243</f>
        <v>0</v>
      </c>
      <c r="V243" s="83" t="s">
        <v>86</v>
      </c>
      <c r="W243" s="34" t="s">
        <v>73</v>
      </c>
      <c r="X243" s="86" t="str">
        <f aca="false">MID(J236,8,1)</f>
        <v>0</v>
      </c>
      <c r="Y243" s="93" t="str">
        <f aca="false">X243</f>
        <v>0</v>
      </c>
      <c r="Z243" s="83" t="s">
        <v>86</v>
      </c>
      <c r="AA243" s="34" t="s">
        <v>73</v>
      </c>
      <c r="AB243" s="86" t="str">
        <f aca="false">MID(K236,8,1)</f>
        <v>0</v>
      </c>
      <c r="AC243" s="93" t="str">
        <f aca="false">AB243</f>
        <v>0</v>
      </c>
      <c r="AD243" s="83" t="s">
        <v>86</v>
      </c>
      <c r="AE243" s="34" t="s">
        <v>73</v>
      </c>
      <c r="AF243" s="86" t="str">
        <f aca="false">MID(L236,8,1)</f>
        <v>0</v>
      </c>
      <c r="AG243" s="93" t="str">
        <f aca="false">AF243</f>
        <v>0</v>
      </c>
      <c r="AH243" s="83" t="s">
        <v>86</v>
      </c>
      <c r="AI243" s="34" t="s">
        <v>73</v>
      </c>
      <c r="AJ243" s="66"/>
      <c r="AK243" s="66"/>
    </row>
    <row r="244" customFormat="false" ht="15.75" hidden="false" customHeight="false" outlineLevel="0" collapsed="false"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 t="s">
        <v>47</v>
      </c>
      <c r="N244" s="42"/>
      <c r="P244" s="43" t="s">
        <v>345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</row>
    <row r="245" customFormat="false" ht="15.75" hidden="false" customHeight="false" outlineLevel="0" collapsed="false">
      <c r="C245" s="53"/>
      <c r="D245" s="44" t="s">
        <v>346</v>
      </c>
      <c r="E245" s="44"/>
      <c r="F245" s="44"/>
      <c r="G245" s="44"/>
      <c r="H245" s="45" t="s">
        <v>50</v>
      </c>
      <c r="I245" s="45" t="s">
        <v>51</v>
      </c>
      <c r="J245" s="45" t="s">
        <v>52</v>
      </c>
      <c r="K245" s="45" t="s">
        <v>53</v>
      </c>
      <c r="L245" s="45" t="s">
        <v>54</v>
      </c>
      <c r="M245" s="45" t="s">
        <v>55</v>
      </c>
      <c r="N245" s="46"/>
      <c r="P245" s="47" t="s">
        <v>56</v>
      </c>
      <c r="Q245" s="47"/>
      <c r="R245" s="47"/>
      <c r="S245" s="47"/>
      <c r="T245" s="48" t="s">
        <v>305</v>
      </c>
      <c r="U245" s="48"/>
      <c r="V245" s="48"/>
      <c r="W245" s="48"/>
      <c r="X245" s="49" t="s">
        <v>347</v>
      </c>
      <c r="Y245" s="49"/>
      <c r="Z245" s="49"/>
      <c r="AA245" s="49"/>
      <c r="AB245" s="50" t="s">
        <v>59</v>
      </c>
      <c r="AC245" s="50"/>
      <c r="AD245" s="50"/>
      <c r="AE245" s="50"/>
      <c r="AF245" s="92" t="s">
        <v>103</v>
      </c>
      <c r="AG245" s="92"/>
      <c r="AH245" s="92"/>
      <c r="AI245" s="92"/>
      <c r="AJ245" s="140" t="s">
        <v>61</v>
      </c>
      <c r="AK245" s="140"/>
    </row>
    <row r="246" customFormat="false" ht="15.75" hidden="false" customHeight="false" outlineLevel="0" collapsed="false">
      <c r="C246" s="53" t="s">
        <v>62</v>
      </c>
      <c r="D246" s="54" t="s">
        <v>63</v>
      </c>
      <c r="E246" s="55" t="s">
        <v>131</v>
      </c>
      <c r="F246" s="74" t="str">
        <f aca="false">MID(A24,4,2)</f>
        <v>04</v>
      </c>
      <c r="G246" s="56" t="s">
        <v>131</v>
      </c>
      <c r="H246" s="114" t="str">
        <f aca="false">MID(A24,8,2)</f>
        <v>00</v>
      </c>
      <c r="I246" s="115" t="str">
        <f aca="false">MID(A24,10,2)</f>
        <v>00</v>
      </c>
      <c r="J246" s="78" t="str">
        <f aca="false">MID(A24,12,2)</f>
        <v>00</v>
      </c>
      <c r="K246" s="115" t="str">
        <f aca="false">MID(A24,14,2)</f>
        <v>00</v>
      </c>
      <c r="L246" s="116" t="str">
        <f aca="false">MID(A24,16,2)</f>
        <v>00</v>
      </c>
      <c r="M246" s="117" t="str">
        <f aca="false">MID(A24,18,2)</f>
        <v>00</v>
      </c>
      <c r="N246" s="46" t="s">
        <v>67</v>
      </c>
      <c r="P246" s="62" t="s">
        <v>67</v>
      </c>
      <c r="Q246" s="63" t="s">
        <v>68</v>
      </c>
      <c r="R246" s="64" t="s">
        <v>69</v>
      </c>
      <c r="S246" s="46"/>
      <c r="T246" s="89"/>
      <c r="U246" s="89"/>
      <c r="V246" s="89"/>
      <c r="W246" s="89"/>
      <c r="X246" s="89"/>
      <c r="Y246" s="89"/>
      <c r="Z246" s="89"/>
      <c r="AA246" s="89"/>
      <c r="AB246" s="62" t="s">
        <v>67</v>
      </c>
      <c r="AC246" s="63" t="s">
        <v>68</v>
      </c>
      <c r="AD246" s="64" t="s">
        <v>69</v>
      </c>
      <c r="AE246" s="46"/>
      <c r="AF246" s="62" t="s">
        <v>67</v>
      </c>
      <c r="AG246" s="63" t="s">
        <v>68</v>
      </c>
      <c r="AH246" s="64" t="s">
        <v>69</v>
      </c>
      <c r="AI246" s="65"/>
      <c r="AJ246" s="66" t="s">
        <v>70</v>
      </c>
      <c r="AK246" s="66"/>
    </row>
    <row r="247" customFormat="false" ht="15" hidden="false" customHeight="false" outlineLevel="0" collapsed="false">
      <c r="C247" s="53" t="s">
        <v>71</v>
      </c>
      <c r="D247" s="45" t="str">
        <f aca="false">HEX2BIN(D246,8)</f>
        <v>00000111</v>
      </c>
      <c r="E247" s="45" t="str">
        <f aca="false">HEX2BIN(E246,8)</f>
        <v>00100000</v>
      </c>
      <c r="F247" s="45" t="str">
        <f aca="false">HEX2BIN(F246,8)</f>
        <v>00000100</v>
      </c>
      <c r="G247" s="45" t="str">
        <f aca="false">HEX2BIN(G246,8)</f>
        <v>00100000</v>
      </c>
      <c r="H247" s="45" t="str">
        <f aca="false">HEX2BIN(H246,8)</f>
        <v>00000000</v>
      </c>
      <c r="I247" s="45" t="str">
        <f aca="false">HEX2BIN(I246,8)</f>
        <v>00000000</v>
      </c>
      <c r="J247" s="45" t="str">
        <f aca="false">HEX2BIN(J246,8)</f>
        <v>00000000</v>
      </c>
      <c r="K247" s="45" t="str">
        <f aca="false">HEX2BIN(K246,8)</f>
        <v>00000000</v>
      </c>
      <c r="L247" s="45" t="str">
        <f aca="false">HEX2BIN(L246,8)</f>
        <v>00000000</v>
      </c>
      <c r="M247" s="65"/>
      <c r="N247" s="46"/>
      <c r="P247" s="68" t="str">
        <f aca="false">MID(H247,1,1)</f>
        <v>0</v>
      </c>
      <c r="Q247" s="69" t="str">
        <f aca="false">P247</f>
        <v>0</v>
      </c>
      <c r="R247" s="53" t="s">
        <v>72</v>
      </c>
      <c r="S247" s="70" t="s">
        <v>73</v>
      </c>
      <c r="T247" s="89"/>
      <c r="U247" s="89"/>
      <c r="V247" s="89"/>
      <c r="W247" s="89"/>
      <c r="X247" s="89"/>
      <c r="Y247" s="89"/>
      <c r="Z247" s="89"/>
      <c r="AA247" s="89"/>
      <c r="AB247" s="68" t="str">
        <f aca="false">MID(K247,1,1)</f>
        <v>0</v>
      </c>
      <c r="AC247" s="69" t="str">
        <f aca="false">AB247</f>
        <v>0</v>
      </c>
      <c r="AD247" s="53" t="s">
        <v>72</v>
      </c>
      <c r="AE247" s="70" t="s">
        <v>73</v>
      </c>
      <c r="AF247" s="68" t="str">
        <f aca="false">MID(L247,1,1)</f>
        <v>0</v>
      </c>
      <c r="AG247" s="69" t="str">
        <f aca="false">AF247</f>
        <v>0</v>
      </c>
      <c r="AH247" s="53" t="s">
        <v>72</v>
      </c>
      <c r="AI247" s="70" t="s">
        <v>73</v>
      </c>
      <c r="AJ247" s="66"/>
      <c r="AK247" s="66"/>
    </row>
    <row r="248" customFormat="false" ht="15" hidden="false" customHeight="false" outlineLevel="0" collapsed="false">
      <c r="C248" s="53" t="s">
        <v>75</v>
      </c>
      <c r="D248" s="45" t="n">
        <f aca="false">HEX2DEC(D246)</f>
        <v>7</v>
      </c>
      <c r="E248" s="45" t="n">
        <f aca="false">HEX2DEC(E246)</f>
        <v>32</v>
      </c>
      <c r="F248" s="45" t="n">
        <f aca="false">HEX2DEC(F246)</f>
        <v>4</v>
      </c>
      <c r="G248" s="45" t="n">
        <f aca="false">HEX2DEC(G246)</f>
        <v>32</v>
      </c>
      <c r="H248" s="45" t="n">
        <f aca="false">HEX2DEC(H246)</f>
        <v>0</v>
      </c>
      <c r="I248" s="45" t="n">
        <f aca="false">HEX2DEC(I246)</f>
        <v>0</v>
      </c>
      <c r="J248" s="45" t="n">
        <f aca="false">HEX2DEC(J246)</f>
        <v>0</v>
      </c>
      <c r="K248" s="45" t="n">
        <f aca="false">HEX2DEC(K246)</f>
        <v>0</v>
      </c>
      <c r="L248" s="45" t="n">
        <f aca="false">HEX2DEC(L246)</f>
        <v>0</v>
      </c>
      <c r="M248" s="45" t="n">
        <f aca="false">SUM(D248:L248)</f>
        <v>75</v>
      </c>
      <c r="N248" s="46"/>
      <c r="P248" s="68" t="str">
        <f aca="false">MID(H247,2,1)</f>
        <v>0</v>
      </c>
      <c r="Q248" s="69" t="str">
        <f aca="false">P248</f>
        <v>0</v>
      </c>
      <c r="R248" s="53" t="s">
        <v>76</v>
      </c>
      <c r="S248" s="70" t="s">
        <v>73</v>
      </c>
      <c r="T248" s="89"/>
      <c r="U248" s="89"/>
      <c r="V248" s="89"/>
      <c r="W248" s="89"/>
      <c r="X248" s="89"/>
      <c r="Y248" s="89"/>
      <c r="Z248" s="89"/>
      <c r="AA248" s="89"/>
      <c r="AB248" s="68" t="str">
        <f aca="false">MID(K247,2,1)</f>
        <v>0</v>
      </c>
      <c r="AC248" s="69" t="str">
        <f aca="false">AB248</f>
        <v>0</v>
      </c>
      <c r="AD248" s="53" t="s">
        <v>76</v>
      </c>
      <c r="AE248" s="70" t="s">
        <v>73</v>
      </c>
      <c r="AF248" s="68" t="str">
        <f aca="false">MID(L247,2,1)</f>
        <v>0</v>
      </c>
      <c r="AG248" s="69" t="str">
        <f aca="false">AF248</f>
        <v>0</v>
      </c>
      <c r="AH248" s="53" t="s">
        <v>76</v>
      </c>
      <c r="AI248" s="70" t="s">
        <v>73</v>
      </c>
      <c r="AJ248" s="66"/>
      <c r="AK248" s="66"/>
    </row>
    <row r="249" customFormat="false" ht="15" hidden="false" customHeight="false" outlineLevel="0" collapsed="false">
      <c r="C249" s="53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46"/>
      <c r="P249" s="68" t="str">
        <f aca="false">MID(H247,3,1)</f>
        <v>0</v>
      </c>
      <c r="Q249" s="69" t="str">
        <f aca="false">P249</f>
        <v>0</v>
      </c>
      <c r="R249" s="53" t="s">
        <v>78</v>
      </c>
      <c r="S249" s="70" t="s">
        <v>73</v>
      </c>
      <c r="T249" s="89"/>
      <c r="U249" s="89"/>
      <c r="V249" s="89"/>
      <c r="W249" s="89"/>
      <c r="X249" s="89"/>
      <c r="Y249" s="89"/>
      <c r="Z249" s="89"/>
      <c r="AA249" s="89"/>
      <c r="AB249" s="68" t="str">
        <f aca="false">MID(K247,3,1)</f>
        <v>0</v>
      </c>
      <c r="AC249" s="69" t="str">
        <f aca="false">AB249</f>
        <v>0</v>
      </c>
      <c r="AD249" s="53" t="s">
        <v>78</v>
      </c>
      <c r="AE249" s="70" t="s">
        <v>73</v>
      </c>
      <c r="AF249" s="68" t="str">
        <f aca="false">MID(L247,3,1)</f>
        <v>0</v>
      </c>
      <c r="AG249" s="69" t="str">
        <f aca="false">AF249</f>
        <v>0</v>
      </c>
      <c r="AH249" s="53" t="s">
        <v>78</v>
      </c>
      <c r="AI249" s="70" t="s">
        <v>73</v>
      </c>
      <c r="AJ249" s="66"/>
      <c r="AK249" s="66"/>
    </row>
    <row r="250" customFormat="false" ht="15.75" hidden="false" customHeight="false" outlineLevel="0" collapsed="false">
      <c r="C250" s="53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46"/>
      <c r="P250" s="68" t="str">
        <f aca="false">MID(H247,4,1)</f>
        <v>0</v>
      </c>
      <c r="Q250" s="69" t="str">
        <f aca="false">P250</f>
        <v>0</v>
      </c>
      <c r="R250" s="53" t="s">
        <v>79</v>
      </c>
      <c r="S250" s="70" t="s">
        <v>73</v>
      </c>
      <c r="T250" s="89"/>
      <c r="U250" s="89"/>
      <c r="V250" s="89"/>
      <c r="W250" s="89"/>
      <c r="X250" s="89"/>
      <c r="Y250" s="89"/>
      <c r="Z250" s="89"/>
      <c r="AA250" s="89"/>
      <c r="AB250" s="68" t="str">
        <f aca="false">MID(K247,4,1)</f>
        <v>0</v>
      </c>
      <c r="AC250" s="69" t="str">
        <f aca="false">AB250</f>
        <v>0</v>
      </c>
      <c r="AD250" s="53" t="s">
        <v>79</v>
      </c>
      <c r="AE250" s="70" t="s">
        <v>73</v>
      </c>
      <c r="AF250" s="68" t="str">
        <f aca="false">MID(L247,4,1)</f>
        <v>0</v>
      </c>
      <c r="AG250" s="69" t="str">
        <f aca="false">AF250</f>
        <v>0</v>
      </c>
      <c r="AH250" s="53" t="s">
        <v>79</v>
      </c>
      <c r="AI250" s="70" t="s">
        <v>73</v>
      </c>
      <c r="AJ250" s="66"/>
      <c r="AK250" s="66"/>
    </row>
    <row r="251" customFormat="false" ht="15.75" hidden="false" customHeight="false" outlineLevel="0" collapsed="false">
      <c r="C251" s="53" t="s">
        <v>62</v>
      </c>
      <c r="D251" s="73" t="str">
        <f aca="false">D246</f>
        <v>07</v>
      </c>
      <c r="E251" s="74" t="str">
        <f aca="false">E246</f>
        <v>20</v>
      </c>
      <c r="F251" s="74" t="str">
        <f aca="false">F246</f>
        <v>04</v>
      </c>
      <c r="G251" s="75" t="str">
        <f aca="false">G246</f>
        <v>20</v>
      </c>
      <c r="H251" s="76" t="str">
        <f aca="false">BIN2HEX(H252,2)</f>
        <v>00</v>
      </c>
      <c r="I251" s="130" t="str">
        <f aca="false">I246</f>
        <v>00</v>
      </c>
      <c r="J251" s="139" t="str">
        <f aca="false">J246</f>
        <v>00</v>
      </c>
      <c r="K251" s="79" t="str">
        <f aca="false">BIN2HEX(K252,2)</f>
        <v>00</v>
      </c>
      <c r="L251" s="80" t="str">
        <f aca="false">BIN2HEX(L252,2)</f>
        <v>00</v>
      </c>
      <c r="M251" s="81" t="str">
        <f aca="false">IF(LEN(M252)&gt;2,MID(M252,2,2),M252)</f>
        <v>4B</v>
      </c>
      <c r="N251" s="46" t="s">
        <v>68</v>
      </c>
      <c r="P251" s="68" t="str">
        <f aca="false">MID(H247,5,1)</f>
        <v>0</v>
      </c>
      <c r="Q251" s="69" t="str">
        <f aca="false">P251</f>
        <v>0</v>
      </c>
      <c r="R251" s="53" t="s">
        <v>80</v>
      </c>
      <c r="S251" s="70" t="s">
        <v>73</v>
      </c>
      <c r="T251" s="89"/>
      <c r="U251" s="89"/>
      <c r="V251" s="89"/>
      <c r="W251" s="89"/>
      <c r="X251" s="89"/>
      <c r="Y251" s="89"/>
      <c r="Z251" s="89"/>
      <c r="AA251" s="89"/>
      <c r="AB251" s="68" t="str">
        <f aca="false">MID(K247,5,1)</f>
        <v>0</v>
      </c>
      <c r="AC251" s="69" t="str">
        <f aca="false">AB251</f>
        <v>0</v>
      </c>
      <c r="AD251" s="53" t="s">
        <v>80</v>
      </c>
      <c r="AE251" s="70" t="s">
        <v>73</v>
      </c>
      <c r="AF251" s="68" t="str">
        <f aca="false">MID(L247,5,1)</f>
        <v>0</v>
      </c>
      <c r="AG251" s="69" t="str">
        <f aca="false">AF251</f>
        <v>0</v>
      </c>
      <c r="AH251" s="53" t="s">
        <v>80</v>
      </c>
      <c r="AI251" s="70" t="s">
        <v>73</v>
      </c>
      <c r="AJ251" s="66"/>
      <c r="AK251" s="66"/>
    </row>
    <row r="252" customFormat="false" ht="15" hidden="false" customHeight="false" outlineLevel="0" collapsed="false">
      <c r="C252" s="53" t="s">
        <v>71</v>
      </c>
      <c r="D252" s="45" t="str">
        <f aca="false">HEX2BIN(D251,8)</f>
        <v>00000111</v>
      </c>
      <c r="E252" s="45" t="str">
        <f aca="false">HEX2BIN(E251,8)</f>
        <v>00100000</v>
      </c>
      <c r="F252" s="45" t="str">
        <f aca="false">HEX2BIN(F251,8)</f>
        <v>00000100</v>
      </c>
      <c r="G252" s="45" t="str">
        <f aca="false">HEX2BIN(G251,8)</f>
        <v>00100000</v>
      </c>
      <c r="H252" s="82" t="str">
        <f aca="false">Q247&amp;Q248&amp;Q249&amp;Q250&amp;Q251&amp;Q252&amp;Q253&amp;Q254</f>
        <v>00000000</v>
      </c>
      <c r="I252" s="45"/>
      <c r="J252" s="82"/>
      <c r="K252" s="82" t="str">
        <f aca="false">AC247&amp;AC248&amp;AC249&amp;AC250&amp;AC251&amp;AC252&amp;AC253&amp;AC254</f>
        <v>00000000</v>
      </c>
      <c r="L252" s="45" t="str">
        <f aca="false">AG247&amp;AG248&amp;AG249&amp;AG250&amp;AG251&amp;AG252&amp;AG253&amp;AG254</f>
        <v>00000000</v>
      </c>
      <c r="M252" s="45" t="str">
        <f aca="false">DEC2HEX(M253)</f>
        <v>4B</v>
      </c>
      <c r="N252" s="46"/>
      <c r="P252" s="68" t="str">
        <f aca="false">MID(H247,6,1)</f>
        <v>0</v>
      </c>
      <c r="Q252" s="69" t="str">
        <f aca="false">P252</f>
        <v>0</v>
      </c>
      <c r="R252" s="53" t="s">
        <v>83</v>
      </c>
      <c r="S252" s="70" t="s">
        <v>73</v>
      </c>
      <c r="T252" s="89"/>
      <c r="U252" s="89"/>
      <c r="V252" s="89"/>
      <c r="W252" s="89"/>
      <c r="X252" s="89"/>
      <c r="Y252" s="89"/>
      <c r="Z252" s="89"/>
      <c r="AA252" s="89"/>
      <c r="AB252" s="68" t="str">
        <f aca="false">MID(K247,6,1)</f>
        <v>0</v>
      </c>
      <c r="AC252" s="69" t="str">
        <f aca="false">AB252</f>
        <v>0</v>
      </c>
      <c r="AD252" s="53" t="s">
        <v>83</v>
      </c>
      <c r="AE252" s="70" t="s">
        <v>73</v>
      </c>
      <c r="AF252" s="68" t="str">
        <f aca="false">MID(L247,6,1)</f>
        <v>0</v>
      </c>
      <c r="AG252" s="69" t="str">
        <f aca="false">AF252</f>
        <v>0</v>
      </c>
      <c r="AH252" s="53" t="s">
        <v>83</v>
      </c>
      <c r="AI252" s="70" t="s">
        <v>73</v>
      </c>
      <c r="AJ252" s="66"/>
      <c r="AK252" s="66"/>
    </row>
    <row r="253" customFormat="false" ht="15" hidden="false" customHeight="false" outlineLevel="0" collapsed="false">
      <c r="C253" s="53" t="s">
        <v>75</v>
      </c>
      <c r="D253" s="45" t="n">
        <f aca="false">HEX2DEC(D251)</f>
        <v>7</v>
      </c>
      <c r="E253" s="45" t="n">
        <f aca="false">HEX2DEC(E251)</f>
        <v>32</v>
      </c>
      <c r="F253" s="45" t="n">
        <f aca="false">HEX2DEC(F251)</f>
        <v>4</v>
      </c>
      <c r="G253" s="45" t="n">
        <f aca="false">HEX2DEC(G251)</f>
        <v>32</v>
      </c>
      <c r="H253" s="45" t="n">
        <f aca="false">HEX2DEC(H251)</f>
        <v>0</v>
      </c>
      <c r="I253" s="45" t="n">
        <f aca="false">HEX2DEC(I251)</f>
        <v>0</v>
      </c>
      <c r="J253" s="45" t="n">
        <f aca="false">HEX2DEC(J251)</f>
        <v>0</v>
      </c>
      <c r="K253" s="45" t="n">
        <f aca="false">HEX2DEC(K251)</f>
        <v>0</v>
      </c>
      <c r="L253" s="45" t="n">
        <f aca="false">HEX2DEC(L251)</f>
        <v>0</v>
      </c>
      <c r="M253" s="45" t="n">
        <f aca="false">SUM(D253:L253)</f>
        <v>75</v>
      </c>
      <c r="N253" s="46"/>
      <c r="P253" s="68" t="str">
        <f aca="false">MID(H247,7,1)</f>
        <v>0</v>
      </c>
      <c r="Q253" s="69" t="str">
        <f aca="false">P253</f>
        <v>0</v>
      </c>
      <c r="R253" s="53" t="s">
        <v>84</v>
      </c>
      <c r="S253" s="70" t="s">
        <v>73</v>
      </c>
      <c r="T253" s="89"/>
      <c r="U253" s="89"/>
      <c r="V253" s="89"/>
      <c r="W253" s="89"/>
      <c r="X253" s="89"/>
      <c r="Y253" s="89"/>
      <c r="Z253" s="89"/>
      <c r="AA253" s="89"/>
      <c r="AB253" s="68" t="str">
        <f aca="false">MID(K247,7,1)</f>
        <v>0</v>
      </c>
      <c r="AC253" s="69" t="str">
        <f aca="false">AB253</f>
        <v>0</v>
      </c>
      <c r="AD253" s="53" t="s">
        <v>84</v>
      </c>
      <c r="AE253" s="70" t="s">
        <v>73</v>
      </c>
      <c r="AF253" s="68" t="str">
        <f aca="false">MID(L247,7,1)</f>
        <v>0</v>
      </c>
      <c r="AG253" s="69" t="str">
        <f aca="false">AF253</f>
        <v>0</v>
      </c>
      <c r="AH253" s="53" t="s">
        <v>84</v>
      </c>
      <c r="AI253" s="70" t="s">
        <v>73</v>
      </c>
      <c r="AJ253" s="66"/>
      <c r="AK253" s="66"/>
    </row>
    <row r="254" customFormat="false" ht="15.75" hidden="false" customHeight="false" outlineLevel="0" collapsed="false">
      <c r="C254" s="83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5"/>
      <c r="P254" s="86" t="str">
        <f aca="false">MID(H247,8,1)</f>
        <v>0</v>
      </c>
      <c r="Q254" s="93" t="str">
        <f aca="false">P254</f>
        <v>0</v>
      </c>
      <c r="R254" s="83" t="s">
        <v>86</v>
      </c>
      <c r="S254" s="34" t="s">
        <v>73</v>
      </c>
      <c r="T254" s="89"/>
      <c r="U254" s="89"/>
      <c r="V254" s="89"/>
      <c r="W254" s="89"/>
      <c r="X254" s="89"/>
      <c r="Y254" s="89"/>
      <c r="Z254" s="89"/>
      <c r="AA254" s="89"/>
      <c r="AB254" s="86" t="str">
        <f aca="false">MID(K247,8,1)</f>
        <v>0</v>
      </c>
      <c r="AC254" s="93" t="str">
        <f aca="false">AB254</f>
        <v>0</v>
      </c>
      <c r="AD254" s="83" t="s">
        <v>86</v>
      </c>
      <c r="AE254" s="34" t="s">
        <v>73</v>
      </c>
      <c r="AF254" s="86" t="str">
        <f aca="false">MID(L247,8,1)</f>
        <v>0</v>
      </c>
      <c r="AG254" s="93" t="str">
        <f aca="false">AF254</f>
        <v>0</v>
      </c>
      <c r="AH254" s="83" t="s">
        <v>86</v>
      </c>
      <c r="AI254" s="34" t="s">
        <v>73</v>
      </c>
      <c r="AJ254" s="66"/>
      <c r="AK254" s="66"/>
    </row>
    <row r="255" customFormat="false" ht="15.75" hidden="false" customHeight="false" outlineLevel="0" collapsed="false">
      <c r="C255" s="40"/>
      <c r="D255" s="41"/>
      <c r="E255" s="41"/>
      <c r="F255" s="41"/>
      <c r="G255" s="41"/>
      <c r="H255" s="41"/>
      <c r="I255" s="41"/>
      <c r="J255" s="41"/>
      <c r="K255" s="41"/>
      <c r="L255" s="41"/>
      <c r="M255" s="41" t="s">
        <v>47</v>
      </c>
      <c r="N255" s="42"/>
      <c r="P255" s="43" t="s">
        <v>348</v>
      </c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</row>
    <row r="256" customFormat="false" ht="15.75" hidden="false" customHeight="false" outlineLevel="0" collapsed="false">
      <c r="C256" s="53"/>
      <c r="D256" s="44" t="s">
        <v>349</v>
      </c>
      <c r="E256" s="44"/>
      <c r="F256" s="44"/>
      <c r="G256" s="44"/>
      <c r="H256" s="45" t="s">
        <v>50</v>
      </c>
      <c r="I256" s="45" t="s">
        <v>51</v>
      </c>
      <c r="J256" s="45" t="s">
        <v>52</v>
      </c>
      <c r="K256" s="45" t="s">
        <v>53</v>
      </c>
      <c r="L256" s="45" t="s">
        <v>54</v>
      </c>
      <c r="M256" s="45" t="s">
        <v>55</v>
      </c>
      <c r="N256" s="46"/>
      <c r="P256" s="47" t="s">
        <v>56</v>
      </c>
      <c r="Q256" s="47"/>
      <c r="R256" s="47"/>
      <c r="S256" s="47"/>
      <c r="T256" s="48" t="s">
        <v>57</v>
      </c>
      <c r="U256" s="48"/>
      <c r="V256" s="48"/>
      <c r="W256" s="48"/>
      <c r="X256" s="49" t="s">
        <v>58</v>
      </c>
      <c r="Y256" s="49"/>
      <c r="Z256" s="49"/>
      <c r="AA256" s="49"/>
      <c r="AB256" s="50" t="s">
        <v>59</v>
      </c>
      <c r="AC256" s="50"/>
      <c r="AD256" s="50"/>
      <c r="AE256" s="50"/>
      <c r="AF256" s="92" t="s">
        <v>350</v>
      </c>
      <c r="AG256" s="92"/>
      <c r="AH256" s="92"/>
      <c r="AI256" s="92"/>
      <c r="AJ256" s="140" t="s">
        <v>61</v>
      </c>
      <c r="AK256" s="140"/>
    </row>
    <row r="257" customFormat="false" ht="15.75" hidden="false" customHeight="false" outlineLevel="0" collapsed="false">
      <c r="C257" s="53" t="s">
        <v>62</v>
      </c>
      <c r="D257" s="54" t="s">
        <v>63</v>
      </c>
      <c r="E257" s="55" t="s">
        <v>131</v>
      </c>
      <c r="F257" s="74" t="str">
        <f aca="false">MID(A25,4,2)</f>
        <v>04</v>
      </c>
      <c r="G257" s="56" t="s">
        <v>351</v>
      </c>
      <c r="H257" s="78" t="str">
        <f aca="false">MID(A25,8,2)</f>
        <v>00</v>
      </c>
      <c r="I257" s="115" t="str">
        <f aca="false">MID(A25,10,2)</f>
        <v>00</v>
      </c>
      <c r="J257" s="115" t="str">
        <f aca="false">MID(A25,12,2)</f>
        <v>00</v>
      </c>
      <c r="K257" s="116" t="str">
        <f aca="false">MID(A25,14,2)</f>
        <v>00</v>
      </c>
      <c r="L257" s="116" t="str">
        <f aca="false">MID(A25,16,2)</f>
        <v>00</v>
      </c>
      <c r="M257" s="117" t="str">
        <f aca="false">MID(A25,18,2)</f>
        <v>00</v>
      </c>
      <c r="N257" s="46" t="s">
        <v>67</v>
      </c>
      <c r="P257" s="62" t="s">
        <v>67</v>
      </c>
      <c r="Q257" s="63" t="s">
        <v>68</v>
      </c>
      <c r="R257" s="64" t="s">
        <v>69</v>
      </c>
      <c r="S257" s="46"/>
      <c r="T257" s="62" t="s">
        <v>67</v>
      </c>
      <c r="U257" s="63" t="s">
        <v>68</v>
      </c>
      <c r="V257" s="64" t="s">
        <v>69</v>
      </c>
      <c r="W257" s="46"/>
      <c r="X257" s="62" t="s">
        <v>67</v>
      </c>
      <c r="Y257" s="63" t="s">
        <v>68</v>
      </c>
      <c r="Z257" s="64" t="s">
        <v>69</v>
      </c>
      <c r="AA257" s="46"/>
      <c r="AB257" s="62" t="s">
        <v>67</v>
      </c>
      <c r="AC257" s="63" t="s">
        <v>68</v>
      </c>
      <c r="AD257" s="64" t="s">
        <v>69</v>
      </c>
      <c r="AE257" s="46"/>
      <c r="AF257" s="89"/>
      <c r="AG257" s="89"/>
      <c r="AH257" s="89"/>
      <c r="AI257" s="89"/>
      <c r="AJ257" s="66" t="s">
        <v>70</v>
      </c>
      <c r="AK257" s="66"/>
    </row>
    <row r="258" customFormat="false" ht="15" hidden="false" customHeight="false" outlineLevel="0" collapsed="false">
      <c r="C258" s="53" t="s">
        <v>71</v>
      </c>
      <c r="D258" s="45" t="str">
        <f aca="false">HEX2BIN(D257,8)</f>
        <v>00000111</v>
      </c>
      <c r="E258" s="45" t="str">
        <f aca="false">HEX2BIN(E257,8)</f>
        <v>00100000</v>
      </c>
      <c r="F258" s="45" t="str">
        <f aca="false">HEX2BIN(F257,8)</f>
        <v>00000100</v>
      </c>
      <c r="G258" s="45" t="str">
        <f aca="false">HEX2BIN(G257,8)</f>
        <v>00100001</v>
      </c>
      <c r="H258" s="45" t="str">
        <f aca="false">HEX2BIN(H257,8)</f>
        <v>00000000</v>
      </c>
      <c r="I258" s="45" t="str">
        <f aca="false">HEX2BIN(I257,8)</f>
        <v>00000000</v>
      </c>
      <c r="J258" s="45" t="str">
        <f aca="false">HEX2BIN(J257,8)</f>
        <v>00000000</v>
      </c>
      <c r="K258" s="45" t="str">
        <f aca="false">HEX2BIN(K257,8)</f>
        <v>00000000</v>
      </c>
      <c r="L258" s="45" t="str">
        <f aca="false">HEX2BIN(L257,8)</f>
        <v>00000000</v>
      </c>
      <c r="M258" s="65"/>
      <c r="N258" s="46"/>
      <c r="P258" s="68" t="str">
        <f aca="false">MID(H258,1,1)</f>
        <v>0</v>
      </c>
      <c r="Q258" s="69" t="str">
        <f aca="false">P258</f>
        <v>0</v>
      </c>
      <c r="R258" s="53" t="s">
        <v>72</v>
      </c>
      <c r="S258" s="70" t="s">
        <v>73</v>
      </c>
      <c r="T258" s="68" t="str">
        <f aca="false">MID(I258,1,1)</f>
        <v>0</v>
      </c>
      <c r="U258" s="69" t="str">
        <f aca="false">T258</f>
        <v>0</v>
      </c>
      <c r="V258" s="53" t="s">
        <v>72</v>
      </c>
      <c r="W258" s="70" t="s">
        <v>73</v>
      </c>
      <c r="X258" s="68" t="str">
        <f aca="false">MID(J258,1,1)</f>
        <v>0</v>
      </c>
      <c r="Y258" s="69" t="str">
        <f aca="false">X258</f>
        <v>0</v>
      </c>
      <c r="Z258" s="53" t="s">
        <v>72</v>
      </c>
      <c r="AA258" s="70" t="s">
        <v>73</v>
      </c>
      <c r="AB258" s="68" t="str">
        <f aca="false">MID(K258,1,1)</f>
        <v>0</v>
      </c>
      <c r="AC258" s="69" t="str">
        <f aca="false">AB258</f>
        <v>0</v>
      </c>
      <c r="AD258" s="53" t="s">
        <v>72</v>
      </c>
      <c r="AE258" s="70" t="s">
        <v>73</v>
      </c>
      <c r="AF258" s="89"/>
      <c r="AG258" s="89"/>
      <c r="AH258" s="89"/>
      <c r="AI258" s="89"/>
      <c r="AJ258" s="66"/>
      <c r="AK258" s="66"/>
    </row>
    <row r="259" customFormat="false" ht="15" hidden="false" customHeight="false" outlineLevel="0" collapsed="false">
      <c r="C259" s="53" t="s">
        <v>75</v>
      </c>
      <c r="D259" s="45" t="n">
        <f aca="false">HEX2DEC(D257)</f>
        <v>7</v>
      </c>
      <c r="E259" s="45" t="n">
        <f aca="false">HEX2DEC(E257)</f>
        <v>32</v>
      </c>
      <c r="F259" s="45" t="n">
        <f aca="false">HEX2DEC(F257)</f>
        <v>4</v>
      </c>
      <c r="G259" s="45" t="n">
        <f aca="false">HEX2DEC(G257)</f>
        <v>33</v>
      </c>
      <c r="H259" s="45" t="n">
        <f aca="false">HEX2DEC(H257)</f>
        <v>0</v>
      </c>
      <c r="I259" s="45" t="n">
        <f aca="false">HEX2DEC(I257)</f>
        <v>0</v>
      </c>
      <c r="J259" s="45" t="n">
        <f aca="false">HEX2DEC(J257)</f>
        <v>0</v>
      </c>
      <c r="K259" s="45" t="n">
        <f aca="false">HEX2DEC(K257)</f>
        <v>0</v>
      </c>
      <c r="L259" s="45" t="n">
        <f aca="false">HEX2DEC(L257)</f>
        <v>0</v>
      </c>
      <c r="M259" s="45" t="n">
        <f aca="false">SUM(D259:L259)</f>
        <v>76</v>
      </c>
      <c r="N259" s="46"/>
      <c r="P259" s="68" t="str">
        <f aca="false">MID(H258,2,1)</f>
        <v>0</v>
      </c>
      <c r="Q259" s="69" t="str">
        <f aca="false">P259</f>
        <v>0</v>
      </c>
      <c r="R259" s="53" t="s">
        <v>76</v>
      </c>
      <c r="S259" s="70" t="s">
        <v>73</v>
      </c>
      <c r="T259" s="68" t="str">
        <f aca="false">MID(I258,2,1)</f>
        <v>0</v>
      </c>
      <c r="U259" s="69" t="str">
        <f aca="false">T259</f>
        <v>0</v>
      </c>
      <c r="V259" s="53" t="s">
        <v>76</v>
      </c>
      <c r="W259" s="70" t="s">
        <v>73</v>
      </c>
      <c r="X259" s="68" t="str">
        <f aca="false">MID(J258,2,1)</f>
        <v>0</v>
      </c>
      <c r="Y259" s="69" t="str">
        <f aca="false">X259</f>
        <v>0</v>
      </c>
      <c r="Z259" s="53" t="s">
        <v>76</v>
      </c>
      <c r="AA259" s="70" t="s">
        <v>73</v>
      </c>
      <c r="AB259" s="68" t="str">
        <f aca="false">MID(K258,2,1)</f>
        <v>0</v>
      </c>
      <c r="AC259" s="69" t="str">
        <f aca="false">AB259</f>
        <v>0</v>
      </c>
      <c r="AD259" s="53" t="s">
        <v>76</v>
      </c>
      <c r="AE259" s="70" t="s">
        <v>73</v>
      </c>
      <c r="AF259" s="89"/>
      <c r="AG259" s="89"/>
      <c r="AH259" s="89"/>
      <c r="AI259" s="89"/>
      <c r="AJ259" s="66"/>
      <c r="AK259" s="66"/>
    </row>
    <row r="260" customFormat="false" ht="15" hidden="false" customHeight="false" outlineLevel="0" collapsed="false">
      <c r="C260" s="53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46"/>
      <c r="P260" s="68" t="str">
        <f aca="false">MID(H258,3,1)</f>
        <v>0</v>
      </c>
      <c r="Q260" s="69" t="str">
        <f aca="false">P260</f>
        <v>0</v>
      </c>
      <c r="R260" s="53" t="s">
        <v>78</v>
      </c>
      <c r="S260" s="70" t="s">
        <v>73</v>
      </c>
      <c r="T260" s="68" t="str">
        <f aca="false">MID(I258,3,1)</f>
        <v>0</v>
      </c>
      <c r="U260" s="69" t="str">
        <f aca="false">T260</f>
        <v>0</v>
      </c>
      <c r="V260" s="53" t="s">
        <v>78</v>
      </c>
      <c r="W260" s="70" t="s">
        <v>73</v>
      </c>
      <c r="X260" s="68" t="str">
        <f aca="false">MID(J258,3,1)</f>
        <v>0</v>
      </c>
      <c r="Y260" s="69" t="str">
        <f aca="false">X260</f>
        <v>0</v>
      </c>
      <c r="Z260" s="53" t="s">
        <v>78</v>
      </c>
      <c r="AA260" s="70" t="s">
        <v>73</v>
      </c>
      <c r="AB260" s="68" t="str">
        <f aca="false">MID(K258,3,1)</f>
        <v>0</v>
      </c>
      <c r="AC260" s="69" t="str">
        <f aca="false">AB260</f>
        <v>0</v>
      </c>
      <c r="AD260" s="53" t="s">
        <v>78</v>
      </c>
      <c r="AE260" s="70" t="s">
        <v>73</v>
      </c>
      <c r="AF260" s="89"/>
      <c r="AG260" s="89"/>
      <c r="AH260" s="89"/>
      <c r="AI260" s="89"/>
      <c r="AJ260" s="66"/>
      <c r="AK260" s="66"/>
    </row>
    <row r="261" customFormat="false" ht="15.75" hidden="false" customHeight="false" outlineLevel="0" collapsed="false">
      <c r="C261" s="53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46"/>
      <c r="P261" s="68" t="str">
        <f aca="false">MID(H258,4,1)</f>
        <v>0</v>
      </c>
      <c r="Q261" s="69" t="str">
        <f aca="false">P261</f>
        <v>0</v>
      </c>
      <c r="R261" s="53" t="s">
        <v>79</v>
      </c>
      <c r="S261" s="70" t="s">
        <v>73</v>
      </c>
      <c r="T261" s="68" t="str">
        <f aca="false">MID(I258,4,1)</f>
        <v>0</v>
      </c>
      <c r="U261" s="69" t="str">
        <f aca="false">T261</f>
        <v>0</v>
      </c>
      <c r="V261" s="53" t="s">
        <v>79</v>
      </c>
      <c r="W261" s="70" t="s">
        <v>73</v>
      </c>
      <c r="X261" s="68" t="str">
        <f aca="false">MID(J258,4,1)</f>
        <v>0</v>
      </c>
      <c r="Y261" s="69" t="str">
        <f aca="false">X261</f>
        <v>0</v>
      </c>
      <c r="Z261" s="53" t="s">
        <v>79</v>
      </c>
      <c r="AA261" s="70" t="s">
        <v>73</v>
      </c>
      <c r="AB261" s="68" t="str">
        <f aca="false">MID(K258,4,1)</f>
        <v>0</v>
      </c>
      <c r="AC261" s="69" t="str">
        <f aca="false">AB261</f>
        <v>0</v>
      </c>
      <c r="AD261" s="53" t="s">
        <v>79</v>
      </c>
      <c r="AE261" s="70" t="s">
        <v>73</v>
      </c>
      <c r="AF261" s="89"/>
      <c r="AG261" s="89"/>
      <c r="AH261" s="89"/>
      <c r="AI261" s="89"/>
      <c r="AJ261" s="66"/>
      <c r="AK261" s="66"/>
    </row>
    <row r="262" customFormat="false" ht="15.75" hidden="false" customHeight="false" outlineLevel="0" collapsed="false">
      <c r="C262" s="53" t="s">
        <v>62</v>
      </c>
      <c r="D262" s="73" t="str">
        <f aca="false">D257</f>
        <v>07</v>
      </c>
      <c r="E262" s="74" t="str">
        <f aca="false">E257</f>
        <v>20</v>
      </c>
      <c r="F262" s="74" t="str">
        <f aca="false">F257</f>
        <v>04</v>
      </c>
      <c r="G262" s="75" t="str">
        <f aca="false">G257</f>
        <v>21</v>
      </c>
      <c r="H262" s="76" t="str">
        <f aca="false">BIN2HEX(H263,2)</f>
        <v>00</v>
      </c>
      <c r="I262" s="77" t="str">
        <f aca="false">BIN2HEX(I263,2)</f>
        <v>00</v>
      </c>
      <c r="J262" s="78" t="str">
        <f aca="false">BIN2HEX(J263,2)</f>
        <v>00</v>
      </c>
      <c r="K262" s="79" t="str">
        <f aca="false">BIN2HEX(K263,2)</f>
        <v>00</v>
      </c>
      <c r="L262" s="131" t="str">
        <f aca="false">L257</f>
        <v>00</v>
      </c>
      <c r="M262" s="81" t="str">
        <f aca="false">IF(LEN(M263)&gt;2,MID(M263,2,2),M263)</f>
        <v>4C</v>
      </c>
      <c r="N262" s="46" t="s">
        <v>68</v>
      </c>
      <c r="P262" s="68" t="str">
        <f aca="false">MID(H258,5,1)</f>
        <v>0</v>
      </c>
      <c r="Q262" s="69" t="str">
        <f aca="false">P262</f>
        <v>0</v>
      </c>
      <c r="R262" s="53" t="s">
        <v>80</v>
      </c>
      <c r="S262" s="70" t="s">
        <v>73</v>
      </c>
      <c r="T262" s="68" t="str">
        <f aca="false">MID(I258,5,1)</f>
        <v>0</v>
      </c>
      <c r="U262" s="69" t="str">
        <f aca="false">T262</f>
        <v>0</v>
      </c>
      <c r="V262" s="53" t="s">
        <v>80</v>
      </c>
      <c r="W262" s="70" t="s">
        <v>73</v>
      </c>
      <c r="X262" s="68" t="str">
        <f aca="false">MID(J258,5,1)</f>
        <v>0</v>
      </c>
      <c r="Y262" s="69" t="str">
        <f aca="false">X262</f>
        <v>0</v>
      </c>
      <c r="Z262" s="53" t="s">
        <v>80</v>
      </c>
      <c r="AA262" s="70" t="s">
        <v>73</v>
      </c>
      <c r="AB262" s="68" t="str">
        <f aca="false">MID(K258,5,1)</f>
        <v>0</v>
      </c>
      <c r="AC262" s="69" t="str">
        <f aca="false">AB262</f>
        <v>0</v>
      </c>
      <c r="AD262" s="53" t="s">
        <v>80</v>
      </c>
      <c r="AE262" s="70" t="s">
        <v>73</v>
      </c>
      <c r="AF262" s="89"/>
      <c r="AG262" s="89"/>
      <c r="AH262" s="89"/>
      <c r="AI262" s="89"/>
      <c r="AJ262" s="66"/>
      <c r="AK262" s="66"/>
    </row>
    <row r="263" customFormat="false" ht="15" hidden="false" customHeight="false" outlineLevel="0" collapsed="false">
      <c r="C263" s="53" t="s">
        <v>71</v>
      </c>
      <c r="D263" s="45" t="str">
        <f aca="false">HEX2BIN(D262,8)</f>
        <v>00000111</v>
      </c>
      <c r="E263" s="45" t="str">
        <f aca="false">HEX2BIN(E262,8)</f>
        <v>00100000</v>
      </c>
      <c r="F263" s="45" t="str">
        <f aca="false">HEX2BIN(F262,8)</f>
        <v>00000100</v>
      </c>
      <c r="G263" s="45" t="str">
        <f aca="false">HEX2BIN(G262,8)</f>
        <v>00100001</v>
      </c>
      <c r="H263" s="82" t="str">
        <f aca="false">Q258&amp;Q259&amp;Q260&amp;Q261&amp;Q262&amp;Q263&amp;Q264&amp;Q265</f>
        <v>00000000</v>
      </c>
      <c r="I263" s="45" t="str">
        <f aca="false">U258&amp;U259&amp;U260&amp;U261&amp;U262&amp;U263&amp;U264&amp;U265</f>
        <v>00000000</v>
      </c>
      <c r="J263" s="82" t="str">
        <f aca="false">Y258&amp;Y259&amp;Y260&amp;Y261&amp;Y262&amp;Y263&amp;Y264&amp;Y265</f>
        <v>00000000</v>
      </c>
      <c r="K263" s="82" t="str">
        <f aca="false">AC258&amp;AC259&amp;AC260&amp;AC261&amp;AC262&amp;AC263&amp;AC264&amp;AC265</f>
        <v>00000000</v>
      </c>
      <c r="L263" s="45"/>
      <c r="M263" s="45" t="str">
        <f aca="false">DEC2HEX(M264)</f>
        <v>4C</v>
      </c>
      <c r="N263" s="46"/>
      <c r="P263" s="68" t="str">
        <f aca="false">MID(H258,6,1)</f>
        <v>0</v>
      </c>
      <c r="Q263" s="69" t="str">
        <f aca="false">P263</f>
        <v>0</v>
      </c>
      <c r="R263" s="53" t="s">
        <v>83</v>
      </c>
      <c r="S263" s="70" t="s">
        <v>73</v>
      </c>
      <c r="T263" s="68" t="str">
        <f aca="false">MID(I258,6,1)</f>
        <v>0</v>
      </c>
      <c r="U263" s="69" t="str">
        <f aca="false">T263</f>
        <v>0</v>
      </c>
      <c r="V263" s="53" t="s">
        <v>83</v>
      </c>
      <c r="W263" s="70" t="s">
        <v>73</v>
      </c>
      <c r="X263" s="68" t="str">
        <f aca="false">MID(J258,6,1)</f>
        <v>0</v>
      </c>
      <c r="Y263" s="69" t="str">
        <f aca="false">X263</f>
        <v>0</v>
      </c>
      <c r="Z263" s="53" t="s">
        <v>83</v>
      </c>
      <c r="AA263" s="70" t="s">
        <v>73</v>
      </c>
      <c r="AB263" s="68" t="str">
        <f aca="false">MID(K258,6,1)</f>
        <v>0</v>
      </c>
      <c r="AC263" s="69" t="str">
        <f aca="false">AB263</f>
        <v>0</v>
      </c>
      <c r="AD263" s="53" t="s">
        <v>83</v>
      </c>
      <c r="AE263" s="70" t="s">
        <v>73</v>
      </c>
      <c r="AF263" s="89"/>
      <c r="AG263" s="89"/>
      <c r="AH263" s="89"/>
      <c r="AI263" s="89"/>
      <c r="AJ263" s="66"/>
      <c r="AK263" s="66"/>
    </row>
    <row r="264" customFormat="false" ht="15" hidden="false" customHeight="false" outlineLevel="0" collapsed="false">
      <c r="C264" s="53" t="s">
        <v>75</v>
      </c>
      <c r="D264" s="45" t="n">
        <f aca="false">HEX2DEC(D262)</f>
        <v>7</v>
      </c>
      <c r="E264" s="45" t="n">
        <f aca="false">HEX2DEC(E262)</f>
        <v>32</v>
      </c>
      <c r="F264" s="45" t="n">
        <f aca="false">HEX2DEC(F262)</f>
        <v>4</v>
      </c>
      <c r="G264" s="45" t="n">
        <f aca="false">HEX2DEC(G262)</f>
        <v>33</v>
      </c>
      <c r="H264" s="45" t="n">
        <f aca="false">HEX2DEC(H262)</f>
        <v>0</v>
      </c>
      <c r="I264" s="45" t="n">
        <f aca="false">HEX2DEC(I262)</f>
        <v>0</v>
      </c>
      <c r="J264" s="45" t="n">
        <f aca="false">HEX2DEC(J262)</f>
        <v>0</v>
      </c>
      <c r="K264" s="45" t="n">
        <f aca="false">HEX2DEC(K262)</f>
        <v>0</v>
      </c>
      <c r="L264" s="45" t="n">
        <f aca="false">HEX2DEC(L262)</f>
        <v>0</v>
      </c>
      <c r="M264" s="45" t="n">
        <f aca="false">SUM(D264:L264)</f>
        <v>76</v>
      </c>
      <c r="N264" s="46"/>
      <c r="P264" s="68" t="str">
        <f aca="false">MID(H258,7,1)</f>
        <v>0</v>
      </c>
      <c r="Q264" s="69" t="str">
        <f aca="false">P264</f>
        <v>0</v>
      </c>
      <c r="R264" s="53" t="s">
        <v>84</v>
      </c>
      <c r="S264" s="70" t="s">
        <v>73</v>
      </c>
      <c r="T264" s="68" t="str">
        <f aca="false">MID(I258,7,1)</f>
        <v>0</v>
      </c>
      <c r="U264" s="69" t="str">
        <f aca="false">T264</f>
        <v>0</v>
      </c>
      <c r="V264" s="53" t="s">
        <v>84</v>
      </c>
      <c r="W264" s="70" t="s">
        <v>73</v>
      </c>
      <c r="X264" s="68" t="str">
        <f aca="false">MID(J258,7,1)</f>
        <v>0</v>
      </c>
      <c r="Y264" s="69" t="str">
        <f aca="false">X264</f>
        <v>0</v>
      </c>
      <c r="Z264" s="53" t="s">
        <v>84</v>
      </c>
      <c r="AA264" s="70" t="s">
        <v>73</v>
      </c>
      <c r="AB264" s="68" t="str">
        <f aca="false">MID(K258,7,1)</f>
        <v>0</v>
      </c>
      <c r="AC264" s="69" t="str">
        <f aca="false">AB264</f>
        <v>0</v>
      </c>
      <c r="AD264" s="53" t="s">
        <v>84</v>
      </c>
      <c r="AE264" s="70" t="s">
        <v>73</v>
      </c>
      <c r="AF264" s="89"/>
      <c r="AG264" s="89"/>
      <c r="AH264" s="89"/>
      <c r="AI264" s="89"/>
      <c r="AJ264" s="66"/>
      <c r="AK264" s="66"/>
    </row>
    <row r="265" customFormat="false" ht="15.75" hidden="false" customHeight="false" outlineLevel="0" collapsed="false">
      <c r="C265" s="83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5"/>
      <c r="P265" s="86" t="str">
        <f aca="false">MID(H258,8,1)</f>
        <v>0</v>
      </c>
      <c r="Q265" s="93" t="str">
        <f aca="false">P265</f>
        <v>0</v>
      </c>
      <c r="R265" s="83" t="s">
        <v>86</v>
      </c>
      <c r="S265" s="34" t="s">
        <v>73</v>
      </c>
      <c r="T265" s="86" t="str">
        <f aca="false">MID(I258,8,1)</f>
        <v>0</v>
      </c>
      <c r="U265" s="93" t="str">
        <f aca="false">T265</f>
        <v>0</v>
      </c>
      <c r="V265" s="83" t="s">
        <v>86</v>
      </c>
      <c r="W265" s="34" t="s">
        <v>73</v>
      </c>
      <c r="X265" s="86" t="str">
        <f aca="false">MID(J258,8,1)</f>
        <v>0</v>
      </c>
      <c r="Y265" s="93" t="str">
        <f aca="false">X265</f>
        <v>0</v>
      </c>
      <c r="Z265" s="83" t="s">
        <v>86</v>
      </c>
      <c r="AA265" s="34" t="s">
        <v>73</v>
      </c>
      <c r="AB265" s="86" t="str">
        <f aca="false">MID(K258,8,1)</f>
        <v>0</v>
      </c>
      <c r="AC265" s="93" t="str">
        <f aca="false">AB265</f>
        <v>0</v>
      </c>
      <c r="AD265" s="83" t="s">
        <v>86</v>
      </c>
      <c r="AE265" s="34" t="s">
        <v>73</v>
      </c>
      <c r="AF265" s="89"/>
      <c r="AG265" s="89"/>
      <c r="AH265" s="89"/>
      <c r="AI265" s="89"/>
      <c r="AJ265" s="66"/>
      <c r="AK265" s="66"/>
    </row>
    <row r="266" customFormat="false" ht="15.75" hidden="false" customHeight="false" outlineLevel="0" collapsed="false">
      <c r="C266" s="40"/>
      <c r="D266" s="41"/>
      <c r="E266" s="41"/>
      <c r="F266" s="41"/>
      <c r="G266" s="41"/>
      <c r="H266" s="41"/>
      <c r="I266" s="41"/>
      <c r="J266" s="41"/>
      <c r="K266" s="41"/>
      <c r="L266" s="41"/>
      <c r="M266" s="41" t="s">
        <v>47</v>
      </c>
      <c r="N266" s="42"/>
      <c r="P266" s="43" t="s">
        <v>352</v>
      </c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</row>
    <row r="267" customFormat="false" ht="15.75" hidden="false" customHeight="false" outlineLevel="0" collapsed="false">
      <c r="C267" s="53"/>
      <c r="D267" s="44" t="s">
        <v>353</v>
      </c>
      <c r="E267" s="44"/>
      <c r="F267" s="44"/>
      <c r="G267" s="44"/>
      <c r="H267" s="45" t="s">
        <v>50</v>
      </c>
      <c r="I267" s="45" t="s">
        <v>51</v>
      </c>
      <c r="J267" s="45" t="s">
        <v>52</v>
      </c>
      <c r="K267" s="45" t="s">
        <v>53</v>
      </c>
      <c r="L267" s="45" t="s">
        <v>54</v>
      </c>
      <c r="M267" s="45" t="s">
        <v>55</v>
      </c>
      <c r="N267" s="46"/>
      <c r="P267" s="47" t="s">
        <v>354</v>
      </c>
      <c r="Q267" s="47"/>
      <c r="R267" s="47"/>
      <c r="S267" s="47"/>
      <c r="T267" s="48" t="s">
        <v>57</v>
      </c>
      <c r="U267" s="48"/>
      <c r="V267" s="48"/>
      <c r="W267" s="48"/>
      <c r="X267" s="49" t="s">
        <v>58</v>
      </c>
      <c r="Y267" s="49"/>
      <c r="Z267" s="49"/>
      <c r="AA267" s="49"/>
      <c r="AB267" s="50" t="s">
        <v>59</v>
      </c>
      <c r="AC267" s="50"/>
      <c r="AD267" s="50"/>
      <c r="AE267" s="50"/>
      <c r="AF267" s="92" t="s">
        <v>103</v>
      </c>
      <c r="AG267" s="92"/>
      <c r="AH267" s="92"/>
      <c r="AI267" s="92"/>
      <c r="AJ267" s="140" t="s">
        <v>61</v>
      </c>
      <c r="AK267" s="140"/>
    </row>
    <row r="268" customFormat="false" ht="15.75" hidden="false" customHeight="false" outlineLevel="0" collapsed="false">
      <c r="C268" s="53" t="s">
        <v>62</v>
      </c>
      <c r="D268" s="54" t="s">
        <v>63</v>
      </c>
      <c r="E268" s="55" t="s">
        <v>131</v>
      </c>
      <c r="F268" s="74" t="str">
        <f aca="false">MID(A26,4,2)</f>
        <v>04</v>
      </c>
      <c r="G268" s="56" t="s">
        <v>355</v>
      </c>
      <c r="H268" s="114" t="str">
        <f aca="false">MID(A26,8,2)</f>
        <v>00</v>
      </c>
      <c r="I268" s="115" t="str">
        <f aca="false">MID(A26,10,2)</f>
        <v>00</v>
      </c>
      <c r="J268" s="78" t="str">
        <f aca="false">MID(A26,12,2)</f>
        <v>00</v>
      </c>
      <c r="K268" s="115" t="str">
        <f aca="false">MID(A26,14,2)</f>
        <v>00</v>
      </c>
      <c r="L268" s="116" t="str">
        <f aca="false">MID(A26,16,2)</f>
        <v>00</v>
      </c>
      <c r="M268" s="117" t="str">
        <f aca="false">MID(A26,18,2)</f>
        <v>00</v>
      </c>
      <c r="N268" s="46" t="s">
        <v>67</v>
      </c>
      <c r="P268" s="89"/>
      <c r="Q268" s="89"/>
      <c r="R268" s="89"/>
      <c r="S268" s="89"/>
      <c r="T268" s="62" t="s">
        <v>67</v>
      </c>
      <c r="U268" s="63" t="s">
        <v>68</v>
      </c>
      <c r="V268" s="64" t="s">
        <v>69</v>
      </c>
      <c r="W268" s="46"/>
      <c r="X268" s="62" t="s">
        <v>67</v>
      </c>
      <c r="Y268" s="63" t="s">
        <v>68</v>
      </c>
      <c r="Z268" s="64" t="s">
        <v>69</v>
      </c>
      <c r="AA268" s="46"/>
      <c r="AB268" s="62" t="s">
        <v>67</v>
      </c>
      <c r="AC268" s="63" t="s">
        <v>68</v>
      </c>
      <c r="AD268" s="64" t="s">
        <v>69</v>
      </c>
      <c r="AE268" s="46"/>
      <c r="AF268" s="62" t="s">
        <v>67</v>
      </c>
      <c r="AG268" s="63" t="s">
        <v>68</v>
      </c>
      <c r="AH268" s="64" t="s">
        <v>69</v>
      </c>
      <c r="AI268" s="65"/>
      <c r="AJ268" s="66" t="s">
        <v>70</v>
      </c>
      <c r="AK268" s="66"/>
    </row>
    <row r="269" customFormat="false" ht="15" hidden="false" customHeight="false" outlineLevel="0" collapsed="false">
      <c r="C269" s="53" t="s">
        <v>71</v>
      </c>
      <c r="D269" s="45" t="str">
        <f aca="false">HEX2BIN(D268,8)</f>
        <v>00000111</v>
      </c>
      <c r="E269" s="45" t="str">
        <f aca="false">HEX2BIN(E268,8)</f>
        <v>00100000</v>
      </c>
      <c r="F269" s="45" t="str">
        <f aca="false">HEX2BIN(F268,8)</f>
        <v>00000100</v>
      </c>
      <c r="G269" s="45" t="str">
        <f aca="false">HEX2BIN(G268,8)</f>
        <v>00100010</v>
      </c>
      <c r="H269" s="45" t="str">
        <f aca="false">HEX2BIN(H268,8)</f>
        <v>00000000</v>
      </c>
      <c r="I269" s="45" t="str">
        <f aca="false">HEX2BIN(I268,8)</f>
        <v>00000000</v>
      </c>
      <c r="J269" s="45" t="str">
        <f aca="false">HEX2BIN(J268,8)</f>
        <v>00000000</v>
      </c>
      <c r="K269" s="45" t="str">
        <f aca="false">HEX2BIN(K268,8)</f>
        <v>00000000</v>
      </c>
      <c r="L269" s="45" t="str">
        <f aca="false">HEX2BIN(L268,8)</f>
        <v>00000000</v>
      </c>
      <c r="M269" s="65"/>
      <c r="N269" s="46"/>
      <c r="P269" s="89"/>
      <c r="Q269" s="89"/>
      <c r="R269" s="89"/>
      <c r="S269" s="89"/>
      <c r="T269" s="68" t="str">
        <f aca="false">MID(I269,1,1)</f>
        <v>0</v>
      </c>
      <c r="U269" s="69" t="str">
        <f aca="false">T269</f>
        <v>0</v>
      </c>
      <c r="V269" s="53" t="s">
        <v>72</v>
      </c>
      <c r="W269" s="70" t="s">
        <v>73</v>
      </c>
      <c r="X269" s="68" t="str">
        <f aca="false">MID(J269,1,1)</f>
        <v>0</v>
      </c>
      <c r="Y269" s="69" t="str">
        <f aca="false">X269</f>
        <v>0</v>
      </c>
      <c r="Z269" s="53" t="s">
        <v>72</v>
      </c>
      <c r="AA269" s="70" t="s">
        <v>73</v>
      </c>
      <c r="AB269" s="68" t="str">
        <f aca="false">MID(K269,1,1)</f>
        <v>0</v>
      </c>
      <c r="AC269" s="69" t="str">
        <f aca="false">AB269</f>
        <v>0</v>
      </c>
      <c r="AD269" s="53" t="s">
        <v>72</v>
      </c>
      <c r="AE269" s="70" t="s">
        <v>73</v>
      </c>
      <c r="AF269" s="68" t="str">
        <f aca="false">MID(L269,1,1)</f>
        <v>0</v>
      </c>
      <c r="AG269" s="69" t="str">
        <f aca="false">AF269</f>
        <v>0</v>
      </c>
      <c r="AH269" s="53" t="s">
        <v>72</v>
      </c>
      <c r="AI269" s="70" t="s">
        <v>73</v>
      </c>
      <c r="AJ269" s="66"/>
      <c r="AK269" s="66"/>
    </row>
    <row r="270" customFormat="false" ht="15" hidden="false" customHeight="false" outlineLevel="0" collapsed="false">
      <c r="C270" s="53" t="s">
        <v>75</v>
      </c>
      <c r="D270" s="45" t="n">
        <f aca="false">HEX2DEC(D268)</f>
        <v>7</v>
      </c>
      <c r="E270" s="45" t="n">
        <f aca="false">HEX2DEC(E268)</f>
        <v>32</v>
      </c>
      <c r="F270" s="45" t="n">
        <f aca="false">HEX2DEC(F268)</f>
        <v>4</v>
      </c>
      <c r="G270" s="45" t="n">
        <f aca="false">HEX2DEC(G268)</f>
        <v>34</v>
      </c>
      <c r="H270" s="45" t="n">
        <f aca="false">HEX2DEC(H268)</f>
        <v>0</v>
      </c>
      <c r="I270" s="45" t="n">
        <f aca="false">HEX2DEC(I268)</f>
        <v>0</v>
      </c>
      <c r="J270" s="45" t="n">
        <f aca="false">HEX2DEC(J268)</f>
        <v>0</v>
      </c>
      <c r="K270" s="45" t="n">
        <f aca="false">HEX2DEC(K268)</f>
        <v>0</v>
      </c>
      <c r="L270" s="45" t="n">
        <f aca="false">HEX2DEC(L268)</f>
        <v>0</v>
      </c>
      <c r="M270" s="45" t="n">
        <f aca="false">SUM(D270:L270)</f>
        <v>77</v>
      </c>
      <c r="N270" s="46"/>
      <c r="P270" s="89"/>
      <c r="Q270" s="89"/>
      <c r="R270" s="89"/>
      <c r="S270" s="89"/>
      <c r="T270" s="68" t="str">
        <f aca="false">MID(I269,2,1)</f>
        <v>0</v>
      </c>
      <c r="U270" s="69" t="str">
        <f aca="false">T270</f>
        <v>0</v>
      </c>
      <c r="V270" s="53" t="s">
        <v>76</v>
      </c>
      <c r="W270" s="70" t="s">
        <v>73</v>
      </c>
      <c r="X270" s="68" t="str">
        <f aca="false">MID(J269,2,1)</f>
        <v>0</v>
      </c>
      <c r="Y270" s="69" t="str">
        <f aca="false">X270</f>
        <v>0</v>
      </c>
      <c r="Z270" s="53" t="s">
        <v>76</v>
      </c>
      <c r="AA270" s="70" t="s">
        <v>73</v>
      </c>
      <c r="AB270" s="68" t="str">
        <f aca="false">MID(K269,2,1)</f>
        <v>0</v>
      </c>
      <c r="AC270" s="69" t="str">
        <f aca="false">AB270</f>
        <v>0</v>
      </c>
      <c r="AD270" s="53" t="s">
        <v>76</v>
      </c>
      <c r="AE270" s="70" t="s">
        <v>73</v>
      </c>
      <c r="AF270" s="68" t="str">
        <f aca="false">MID(L269,2,1)</f>
        <v>0</v>
      </c>
      <c r="AG270" s="69" t="str">
        <f aca="false">AF270</f>
        <v>0</v>
      </c>
      <c r="AH270" s="53" t="s">
        <v>76</v>
      </c>
      <c r="AI270" s="70" t="s">
        <v>73</v>
      </c>
      <c r="AJ270" s="66"/>
      <c r="AK270" s="66"/>
    </row>
    <row r="271" customFormat="false" ht="15" hidden="false" customHeight="false" outlineLevel="0" collapsed="false">
      <c r="C271" s="53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46"/>
      <c r="P271" s="89"/>
      <c r="Q271" s="89"/>
      <c r="R271" s="89"/>
      <c r="S271" s="89"/>
      <c r="T271" s="68" t="str">
        <f aca="false">MID(I269,3,1)</f>
        <v>0</v>
      </c>
      <c r="U271" s="69" t="str">
        <f aca="false">T271</f>
        <v>0</v>
      </c>
      <c r="V271" s="53" t="s">
        <v>78</v>
      </c>
      <c r="W271" s="70" t="s">
        <v>73</v>
      </c>
      <c r="X271" s="68" t="str">
        <f aca="false">MID(J269,3,1)</f>
        <v>0</v>
      </c>
      <c r="Y271" s="69" t="str">
        <f aca="false">X271</f>
        <v>0</v>
      </c>
      <c r="Z271" s="53" t="s">
        <v>78</v>
      </c>
      <c r="AA271" s="70" t="s">
        <v>73</v>
      </c>
      <c r="AB271" s="68" t="str">
        <f aca="false">MID(K269,3,1)</f>
        <v>0</v>
      </c>
      <c r="AC271" s="69" t="str">
        <f aca="false">AB271</f>
        <v>0</v>
      </c>
      <c r="AD271" s="53" t="s">
        <v>78</v>
      </c>
      <c r="AE271" s="70" t="s">
        <v>73</v>
      </c>
      <c r="AF271" s="68" t="str">
        <f aca="false">MID(L269,3,1)</f>
        <v>0</v>
      </c>
      <c r="AG271" s="69" t="str">
        <f aca="false">AF271</f>
        <v>0</v>
      </c>
      <c r="AH271" s="53" t="s">
        <v>78</v>
      </c>
      <c r="AI271" s="70" t="s">
        <v>73</v>
      </c>
      <c r="AJ271" s="66"/>
      <c r="AK271" s="66"/>
    </row>
    <row r="272" customFormat="false" ht="15.75" hidden="false" customHeight="false" outlineLevel="0" collapsed="false">
      <c r="C272" s="53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46"/>
      <c r="P272" s="89"/>
      <c r="Q272" s="89"/>
      <c r="R272" s="89"/>
      <c r="S272" s="89"/>
      <c r="T272" s="68" t="str">
        <f aca="false">MID(I269,4,1)</f>
        <v>0</v>
      </c>
      <c r="U272" s="69" t="str">
        <f aca="false">T272</f>
        <v>0</v>
      </c>
      <c r="V272" s="53" t="s">
        <v>79</v>
      </c>
      <c r="W272" s="70" t="s">
        <v>73</v>
      </c>
      <c r="X272" s="68" t="str">
        <f aca="false">MID(J269,4,1)</f>
        <v>0</v>
      </c>
      <c r="Y272" s="69" t="str">
        <f aca="false">X272</f>
        <v>0</v>
      </c>
      <c r="Z272" s="53" t="s">
        <v>79</v>
      </c>
      <c r="AA272" s="70" t="s">
        <v>73</v>
      </c>
      <c r="AB272" s="68" t="str">
        <f aca="false">MID(K269,4,1)</f>
        <v>0</v>
      </c>
      <c r="AC272" s="69" t="str">
        <f aca="false">AB272</f>
        <v>0</v>
      </c>
      <c r="AD272" s="53" t="s">
        <v>79</v>
      </c>
      <c r="AE272" s="70" t="s">
        <v>73</v>
      </c>
      <c r="AF272" s="68" t="str">
        <f aca="false">MID(L269,4,1)</f>
        <v>0</v>
      </c>
      <c r="AG272" s="69" t="str">
        <f aca="false">AF272</f>
        <v>0</v>
      </c>
      <c r="AH272" s="53" t="s">
        <v>79</v>
      </c>
      <c r="AI272" s="70" t="s">
        <v>73</v>
      </c>
      <c r="AJ272" s="66"/>
      <c r="AK272" s="66"/>
    </row>
    <row r="273" customFormat="false" ht="15.75" hidden="false" customHeight="false" outlineLevel="0" collapsed="false">
      <c r="C273" s="53" t="s">
        <v>62</v>
      </c>
      <c r="D273" s="73" t="str">
        <f aca="false">D268</f>
        <v>07</v>
      </c>
      <c r="E273" s="74" t="str">
        <f aca="false">E268</f>
        <v>20</v>
      </c>
      <c r="F273" s="74" t="str">
        <f aca="false">F268</f>
        <v>04</v>
      </c>
      <c r="G273" s="75" t="str">
        <f aca="false">G268</f>
        <v>22</v>
      </c>
      <c r="H273" s="141" t="str">
        <f aca="false">H268</f>
        <v>00</v>
      </c>
      <c r="I273" s="77" t="str">
        <f aca="false">BIN2HEX(I274,2)</f>
        <v>00</v>
      </c>
      <c r="J273" s="78" t="str">
        <f aca="false">BIN2HEX(J274,2)</f>
        <v>00</v>
      </c>
      <c r="K273" s="79" t="str">
        <f aca="false">BIN2HEX(K274,2)</f>
        <v>00</v>
      </c>
      <c r="L273" s="80" t="str">
        <f aca="false">BIN2HEX(L274,2)</f>
        <v>00</v>
      </c>
      <c r="M273" s="81" t="str">
        <f aca="false">IF(LEN(M274)&gt;2,MID(M274,2,2),M274)</f>
        <v>4D</v>
      </c>
      <c r="N273" s="46" t="s">
        <v>68</v>
      </c>
      <c r="P273" s="89"/>
      <c r="Q273" s="89"/>
      <c r="R273" s="89"/>
      <c r="S273" s="89"/>
      <c r="T273" s="68" t="str">
        <f aca="false">MID(I269,5,1)</f>
        <v>0</v>
      </c>
      <c r="U273" s="69" t="str">
        <f aca="false">T273</f>
        <v>0</v>
      </c>
      <c r="V273" s="53" t="s">
        <v>80</v>
      </c>
      <c r="W273" s="70" t="s">
        <v>73</v>
      </c>
      <c r="X273" s="68" t="str">
        <f aca="false">MID(J269,5,1)</f>
        <v>0</v>
      </c>
      <c r="Y273" s="69" t="str">
        <f aca="false">X273</f>
        <v>0</v>
      </c>
      <c r="Z273" s="53" t="s">
        <v>80</v>
      </c>
      <c r="AA273" s="70" t="s">
        <v>73</v>
      </c>
      <c r="AB273" s="68" t="str">
        <f aca="false">MID(K269,5,1)</f>
        <v>0</v>
      </c>
      <c r="AC273" s="69" t="str">
        <f aca="false">AB273</f>
        <v>0</v>
      </c>
      <c r="AD273" s="53" t="s">
        <v>80</v>
      </c>
      <c r="AE273" s="70" t="s">
        <v>73</v>
      </c>
      <c r="AF273" s="68" t="str">
        <f aca="false">MID(L269,5,1)</f>
        <v>0</v>
      </c>
      <c r="AG273" s="69" t="str">
        <f aca="false">AF273</f>
        <v>0</v>
      </c>
      <c r="AH273" s="53" t="s">
        <v>80</v>
      </c>
      <c r="AI273" s="70" t="s">
        <v>73</v>
      </c>
      <c r="AJ273" s="66"/>
      <c r="AK273" s="66"/>
    </row>
    <row r="274" customFormat="false" ht="15" hidden="false" customHeight="false" outlineLevel="0" collapsed="false">
      <c r="C274" s="53" t="s">
        <v>71</v>
      </c>
      <c r="D274" s="45" t="str">
        <f aca="false">HEX2BIN(D273,8)</f>
        <v>00000111</v>
      </c>
      <c r="E274" s="45" t="str">
        <f aca="false">HEX2BIN(E273,8)</f>
        <v>00100000</v>
      </c>
      <c r="F274" s="45" t="str">
        <f aca="false">HEX2BIN(F273,8)</f>
        <v>00000100</v>
      </c>
      <c r="G274" s="45" t="str">
        <f aca="false">HEX2BIN(G273,8)</f>
        <v>00100010</v>
      </c>
      <c r="H274" s="82"/>
      <c r="I274" s="45" t="str">
        <f aca="false">U269&amp;U270&amp;U271&amp;U272&amp;U273&amp;U274&amp;U275&amp;U276</f>
        <v>00000000</v>
      </c>
      <c r="J274" s="82" t="str">
        <f aca="false">Y269&amp;Y270&amp;Y271&amp;Y272&amp;Y273&amp;Y274&amp;Y275&amp;Y276</f>
        <v>00000000</v>
      </c>
      <c r="K274" s="82" t="str">
        <f aca="false">AC269&amp;AC270&amp;AC271&amp;AC272&amp;AC273&amp;AC274&amp;AC275&amp;AC276</f>
        <v>00000000</v>
      </c>
      <c r="L274" s="45" t="str">
        <f aca="false">AG269&amp;AG270&amp;AG271&amp;AG272&amp;AG273&amp;AG274&amp;AG275&amp;AG276</f>
        <v>00000000</v>
      </c>
      <c r="M274" s="45" t="str">
        <f aca="false">DEC2HEX(M275)</f>
        <v>4D</v>
      </c>
      <c r="N274" s="46"/>
      <c r="P274" s="89"/>
      <c r="Q274" s="89"/>
      <c r="R274" s="89"/>
      <c r="S274" s="89"/>
      <c r="T274" s="68" t="str">
        <f aca="false">MID(I269,6,1)</f>
        <v>0</v>
      </c>
      <c r="U274" s="69" t="str">
        <f aca="false">T274</f>
        <v>0</v>
      </c>
      <c r="V274" s="53" t="s">
        <v>83</v>
      </c>
      <c r="W274" s="70" t="s">
        <v>73</v>
      </c>
      <c r="X274" s="68" t="str">
        <f aca="false">MID(J269,6,1)</f>
        <v>0</v>
      </c>
      <c r="Y274" s="69" t="str">
        <f aca="false">X274</f>
        <v>0</v>
      </c>
      <c r="Z274" s="53" t="s">
        <v>83</v>
      </c>
      <c r="AA274" s="70" t="s">
        <v>73</v>
      </c>
      <c r="AB274" s="68" t="str">
        <f aca="false">MID(K269,6,1)</f>
        <v>0</v>
      </c>
      <c r="AC274" s="69" t="str">
        <f aca="false">AB274</f>
        <v>0</v>
      </c>
      <c r="AD274" s="53" t="s">
        <v>83</v>
      </c>
      <c r="AE274" s="70" t="s">
        <v>73</v>
      </c>
      <c r="AF274" s="68" t="str">
        <f aca="false">MID(L269,6,1)</f>
        <v>0</v>
      </c>
      <c r="AG274" s="69" t="str">
        <f aca="false">AF274</f>
        <v>0</v>
      </c>
      <c r="AH274" s="53" t="s">
        <v>83</v>
      </c>
      <c r="AI274" s="70" t="s">
        <v>73</v>
      </c>
      <c r="AJ274" s="66"/>
      <c r="AK274" s="66"/>
    </row>
    <row r="275" customFormat="false" ht="15" hidden="false" customHeight="false" outlineLevel="0" collapsed="false">
      <c r="C275" s="53" t="s">
        <v>75</v>
      </c>
      <c r="D275" s="45" t="n">
        <f aca="false">HEX2DEC(D273)</f>
        <v>7</v>
      </c>
      <c r="E275" s="45" t="n">
        <f aca="false">HEX2DEC(E273)</f>
        <v>32</v>
      </c>
      <c r="F275" s="45" t="n">
        <f aca="false">HEX2DEC(F273)</f>
        <v>4</v>
      </c>
      <c r="G275" s="45" t="n">
        <f aca="false">HEX2DEC(G273)</f>
        <v>34</v>
      </c>
      <c r="H275" s="45" t="n">
        <f aca="false">HEX2DEC(H273)</f>
        <v>0</v>
      </c>
      <c r="I275" s="45" t="n">
        <f aca="false">HEX2DEC(I273)</f>
        <v>0</v>
      </c>
      <c r="J275" s="45" t="n">
        <f aca="false">HEX2DEC(J273)</f>
        <v>0</v>
      </c>
      <c r="K275" s="45" t="n">
        <f aca="false">HEX2DEC(K273)</f>
        <v>0</v>
      </c>
      <c r="L275" s="45" t="n">
        <f aca="false">HEX2DEC(L273)</f>
        <v>0</v>
      </c>
      <c r="M275" s="45" t="n">
        <f aca="false">SUM(D275:L275)</f>
        <v>77</v>
      </c>
      <c r="N275" s="46"/>
      <c r="P275" s="89"/>
      <c r="Q275" s="89"/>
      <c r="R275" s="89"/>
      <c r="S275" s="89"/>
      <c r="T275" s="68" t="str">
        <f aca="false">MID(I269,7,1)</f>
        <v>0</v>
      </c>
      <c r="U275" s="69" t="str">
        <f aca="false">T275</f>
        <v>0</v>
      </c>
      <c r="V275" s="53" t="s">
        <v>84</v>
      </c>
      <c r="W275" s="70" t="s">
        <v>73</v>
      </c>
      <c r="X275" s="68" t="str">
        <f aca="false">MID(J269,7,1)</f>
        <v>0</v>
      </c>
      <c r="Y275" s="69" t="str">
        <f aca="false">X275</f>
        <v>0</v>
      </c>
      <c r="Z275" s="53" t="s">
        <v>84</v>
      </c>
      <c r="AA275" s="70" t="s">
        <v>73</v>
      </c>
      <c r="AB275" s="68" t="str">
        <f aca="false">MID(K269,7,1)</f>
        <v>0</v>
      </c>
      <c r="AC275" s="69" t="str">
        <f aca="false">AB275</f>
        <v>0</v>
      </c>
      <c r="AD275" s="53" t="s">
        <v>84</v>
      </c>
      <c r="AE275" s="70" t="s">
        <v>73</v>
      </c>
      <c r="AF275" s="68" t="str">
        <f aca="false">MID(L269,7,1)</f>
        <v>0</v>
      </c>
      <c r="AG275" s="69" t="str">
        <f aca="false">AF275</f>
        <v>0</v>
      </c>
      <c r="AH275" s="53" t="s">
        <v>84</v>
      </c>
      <c r="AI275" s="70" t="s">
        <v>73</v>
      </c>
      <c r="AJ275" s="66"/>
      <c r="AK275" s="66"/>
    </row>
    <row r="276" customFormat="false" ht="15.75" hidden="false" customHeight="false" outlineLevel="0" collapsed="false">
      <c r="C276" s="83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5"/>
      <c r="P276" s="89"/>
      <c r="Q276" s="89"/>
      <c r="R276" s="89"/>
      <c r="S276" s="89"/>
      <c r="T276" s="86" t="str">
        <f aca="false">MID(I269,8,1)</f>
        <v>0</v>
      </c>
      <c r="U276" s="93" t="str">
        <f aca="false">T276</f>
        <v>0</v>
      </c>
      <c r="V276" s="83" t="s">
        <v>86</v>
      </c>
      <c r="W276" s="34" t="s">
        <v>73</v>
      </c>
      <c r="X276" s="86" t="str">
        <f aca="false">MID(J269,8,1)</f>
        <v>0</v>
      </c>
      <c r="Y276" s="93" t="str">
        <f aca="false">X276</f>
        <v>0</v>
      </c>
      <c r="Z276" s="83" t="s">
        <v>86</v>
      </c>
      <c r="AA276" s="34" t="s">
        <v>73</v>
      </c>
      <c r="AB276" s="86" t="str">
        <f aca="false">MID(K269,8,1)</f>
        <v>0</v>
      </c>
      <c r="AC276" s="93" t="str">
        <f aca="false">AB276</f>
        <v>0</v>
      </c>
      <c r="AD276" s="83" t="s">
        <v>86</v>
      </c>
      <c r="AE276" s="34" t="s">
        <v>73</v>
      </c>
      <c r="AF276" s="86" t="str">
        <f aca="false">MID(L269,8,1)</f>
        <v>0</v>
      </c>
      <c r="AG276" s="93" t="str">
        <f aca="false">AF276</f>
        <v>0</v>
      </c>
      <c r="AH276" s="83" t="s">
        <v>86</v>
      </c>
      <c r="AI276" s="34" t="s">
        <v>73</v>
      </c>
      <c r="AJ276" s="66"/>
      <c r="AK276" s="66"/>
    </row>
    <row r="277" customFormat="false" ht="15.75" hidden="false" customHeight="false" outlineLevel="0" collapsed="false">
      <c r="C277" s="40"/>
      <c r="D277" s="41"/>
      <c r="E277" s="41"/>
      <c r="F277" s="41"/>
      <c r="G277" s="41"/>
      <c r="H277" s="41"/>
      <c r="I277" s="41"/>
      <c r="J277" s="41"/>
      <c r="K277" s="41"/>
      <c r="L277" s="41"/>
      <c r="M277" s="41" t="s">
        <v>47</v>
      </c>
      <c r="N277" s="42"/>
      <c r="P277" s="43" t="s">
        <v>356</v>
      </c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</row>
    <row r="278" customFormat="false" ht="15.75" hidden="false" customHeight="false" outlineLevel="0" collapsed="false">
      <c r="C278" s="53"/>
      <c r="D278" s="44" t="s">
        <v>357</v>
      </c>
      <c r="E278" s="44"/>
      <c r="F278" s="44"/>
      <c r="G278" s="44"/>
      <c r="H278" s="45" t="s">
        <v>50</v>
      </c>
      <c r="I278" s="45" t="s">
        <v>51</v>
      </c>
      <c r="J278" s="45" t="s">
        <v>52</v>
      </c>
      <c r="K278" s="45" t="s">
        <v>53</v>
      </c>
      <c r="L278" s="45" t="s">
        <v>54</v>
      </c>
      <c r="M278" s="45" t="s">
        <v>55</v>
      </c>
      <c r="N278" s="46"/>
      <c r="P278" s="47" t="s">
        <v>56</v>
      </c>
      <c r="Q278" s="47"/>
      <c r="R278" s="47"/>
      <c r="S278" s="47"/>
      <c r="T278" s="48" t="s">
        <v>57</v>
      </c>
      <c r="U278" s="48"/>
      <c r="V278" s="48"/>
      <c r="W278" s="48"/>
      <c r="X278" s="49" t="s">
        <v>358</v>
      </c>
      <c r="Y278" s="49"/>
      <c r="Z278" s="49"/>
      <c r="AA278" s="49"/>
      <c r="AB278" s="50" t="s">
        <v>359</v>
      </c>
      <c r="AC278" s="50"/>
      <c r="AD278" s="50"/>
      <c r="AE278" s="50"/>
      <c r="AF278" s="92" t="s">
        <v>103</v>
      </c>
      <c r="AG278" s="92"/>
      <c r="AH278" s="92"/>
      <c r="AI278" s="92"/>
      <c r="AJ278" s="140" t="s">
        <v>61</v>
      </c>
      <c r="AK278" s="140"/>
    </row>
    <row r="279" customFormat="false" ht="15.75" hidden="false" customHeight="false" outlineLevel="0" collapsed="false">
      <c r="C279" s="53" t="s">
        <v>62</v>
      </c>
      <c r="D279" s="54" t="s">
        <v>63</v>
      </c>
      <c r="E279" s="55" t="s">
        <v>131</v>
      </c>
      <c r="F279" s="74" t="str">
        <f aca="false">MID(A27,4,2)</f>
        <v>04</v>
      </c>
      <c r="G279" s="56" t="s">
        <v>360</v>
      </c>
      <c r="H279" s="78" t="str">
        <f aca="false">MID(A27,8,2)</f>
        <v>00</v>
      </c>
      <c r="I279" s="115" t="str">
        <f aca="false">MID(A27,10,2)</f>
        <v>00</v>
      </c>
      <c r="J279" s="115" t="str">
        <f aca="false">MID(A27,12,2)</f>
        <v>00</v>
      </c>
      <c r="K279" s="116" t="str">
        <f aca="false">MID(A27,14,2)</f>
        <v>00</v>
      </c>
      <c r="L279" s="116" t="str">
        <f aca="false">MID(A27,16,2)</f>
        <v>00</v>
      </c>
      <c r="M279" s="117" t="str">
        <f aca="false">MID(A27,18,2)</f>
        <v>00</v>
      </c>
      <c r="N279" s="46" t="s">
        <v>67</v>
      </c>
      <c r="P279" s="62" t="s">
        <v>67</v>
      </c>
      <c r="Q279" s="63" t="s">
        <v>68</v>
      </c>
      <c r="R279" s="64" t="s">
        <v>69</v>
      </c>
      <c r="S279" s="46"/>
      <c r="T279" s="62" t="s">
        <v>67</v>
      </c>
      <c r="U279" s="63" t="s">
        <v>68</v>
      </c>
      <c r="V279" s="64" t="s">
        <v>69</v>
      </c>
      <c r="W279" s="46"/>
      <c r="X279" s="89"/>
      <c r="Y279" s="89"/>
      <c r="Z279" s="89"/>
      <c r="AA279" s="89"/>
      <c r="AB279" s="89"/>
      <c r="AC279" s="89"/>
      <c r="AD279" s="89"/>
      <c r="AE279" s="89"/>
      <c r="AF279" s="62" t="s">
        <v>67</v>
      </c>
      <c r="AG279" s="63" t="s">
        <v>68</v>
      </c>
      <c r="AH279" s="64" t="s">
        <v>69</v>
      </c>
      <c r="AI279" s="65"/>
      <c r="AJ279" s="66" t="s">
        <v>70</v>
      </c>
      <c r="AK279" s="66"/>
    </row>
    <row r="280" customFormat="false" ht="15" hidden="false" customHeight="false" outlineLevel="0" collapsed="false">
      <c r="C280" s="53" t="s">
        <v>71</v>
      </c>
      <c r="D280" s="45" t="str">
        <f aca="false">HEX2BIN(D279,8)</f>
        <v>00000111</v>
      </c>
      <c r="E280" s="45" t="str">
        <f aca="false">HEX2BIN(E279,8)</f>
        <v>00100000</v>
      </c>
      <c r="F280" s="45" t="str">
        <f aca="false">HEX2BIN(F279,8)</f>
        <v>00000100</v>
      </c>
      <c r="G280" s="45" t="str">
        <f aca="false">HEX2BIN(G279,8)</f>
        <v>00100011</v>
      </c>
      <c r="H280" s="45" t="str">
        <f aca="false">HEX2BIN(H279,8)</f>
        <v>00000000</v>
      </c>
      <c r="I280" s="45" t="str">
        <f aca="false">HEX2BIN(I279,8)</f>
        <v>00000000</v>
      </c>
      <c r="J280" s="45" t="str">
        <f aca="false">HEX2BIN(J279,8)</f>
        <v>00000000</v>
      </c>
      <c r="K280" s="45" t="str">
        <f aca="false">HEX2BIN(K279,8)</f>
        <v>00000000</v>
      </c>
      <c r="L280" s="45" t="str">
        <f aca="false">HEX2BIN(L279,8)</f>
        <v>00000000</v>
      </c>
      <c r="M280" s="65"/>
      <c r="N280" s="46"/>
      <c r="P280" s="68" t="str">
        <f aca="false">MID(H280,1,1)</f>
        <v>0</v>
      </c>
      <c r="Q280" s="69" t="str">
        <f aca="false">P280</f>
        <v>0</v>
      </c>
      <c r="R280" s="53" t="s">
        <v>72</v>
      </c>
      <c r="S280" s="70" t="s">
        <v>73</v>
      </c>
      <c r="T280" s="68" t="str">
        <f aca="false">MID(I280,1,1)</f>
        <v>0</v>
      </c>
      <c r="U280" s="69" t="str">
        <f aca="false">T280</f>
        <v>0</v>
      </c>
      <c r="V280" s="53" t="s">
        <v>72</v>
      </c>
      <c r="W280" s="70" t="s">
        <v>73</v>
      </c>
      <c r="X280" s="89"/>
      <c r="Y280" s="89"/>
      <c r="Z280" s="89"/>
      <c r="AA280" s="89"/>
      <c r="AB280" s="89"/>
      <c r="AC280" s="89"/>
      <c r="AD280" s="89"/>
      <c r="AE280" s="89"/>
      <c r="AF280" s="68" t="str">
        <f aca="false">MID(L280,1,1)</f>
        <v>0</v>
      </c>
      <c r="AG280" s="69" t="str">
        <f aca="false">AF280</f>
        <v>0</v>
      </c>
      <c r="AH280" s="53" t="s">
        <v>72</v>
      </c>
      <c r="AI280" s="70" t="s">
        <v>73</v>
      </c>
      <c r="AJ280" s="66"/>
      <c r="AK280" s="66"/>
    </row>
    <row r="281" customFormat="false" ht="15" hidden="false" customHeight="true" outlineLevel="0" collapsed="false">
      <c r="C281" s="53" t="s">
        <v>75</v>
      </c>
      <c r="D281" s="45" t="n">
        <f aca="false">HEX2DEC(D279)</f>
        <v>7</v>
      </c>
      <c r="E281" s="45" t="n">
        <f aca="false">HEX2DEC(E279)</f>
        <v>32</v>
      </c>
      <c r="F281" s="45" t="n">
        <f aca="false">HEX2DEC(F279)</f>
        <v>4</v>
      </c>
      <c r="G281" s="45" t="n">
        <f aca="false">HEX2DEC(G279)</f>
        <v>35</v>
      </c>
      <c r="H281" s="45" t="n">
        <f aca="false">HEX2DEC(H279)</f>
        <v>0</v>
      </c>
      <c r="I281" s="45" t="n">
        <f aca="false">HEX2DEC(I279)</f>
        <v>0</v>
      </c>
      <c r="J281" s="45" t="n">
        <f aca="false">HEX2DEC(J279)</f>
        <v>0</v>
      </c>
      <c r="K281" s="45" t="n">
        <f aca="false">HEX2DEC(K279)</f>
        <v>0</v>
      </c>
      <c r="L281" s="45" t="n">
        <f aca="false">HEX2DEC(L279)</f>
        <v>0</v>
      </c>
      <c r="M281" s="45" t="n">
        <f aca="false">SUM(D281:L281)</f>
        <v>78</v>
      </c>
      <c r="N281" s="46"/>
      <c r="P281" s="68" t="str">
        <f aca="false">MID(H280,2,1)</f>
        <v>0</v>
      </c>
      <c r="Q281" s="69" t="str">
        <f aca="false">P281</f>
        <v>0</v>
      </c>
      <c r="R281" s="53" t="s">
        <v>76</v>
      </c>
      <c r="S281" s="70" t="s">
        <v>73</v>
      </c>
      <c r="T281" s="68" t="str">
        <f aca="false">MID(I280,2,1)</f>
        <v>0</v>
      </c>
      <c r="U281" s="69" t="str">
        <f aca="false">T281</f>
        <v>0</v>
      </c>
      <c r="V281" s="53" t="s">
        <v>76</v>
      </c>
      <c r="W281" s="70" t="s">
        <v>73</v>
      </c>
      <c r="X281" s="89"/>
      <c r="Y281" s="89"/>
      <c r="Z281" s="89"/>
      <c r="AA281" s="89"/>
      <c r="AB281" s="89"/>
      <c r="AC281" s="89"/>
      <c r="AD281" s="89"/>
      <c r="AE281" s="89"/>
      <c r="AF281" s="68" t="str">
        <f aca="false">MID(L280,2,1)</f>
        <v>0</v>
      </c>
      <c r="AG281" s="69" t="str">
        <f aca="false">AF281</f>
        <v>0</v>
      </c>
      <c r="AH281" s="53" t="s">
        <v>76</v>
      </c>
      <c r="AI281" s="142" t="s">
        <v>361</v>
      </c>
      <c r="AJ281" s="66"/>
      <c r="AK281" s="66"/>
    </row>
    <row r="282" customFormat="false" ht="15" hidden="false" customHeight="false" outlineLevel="0" collapsed="false">
      <c r="C282" s="53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46"/>
      <c r="P282" s="68" t="str">
        <f aca="false">MID(H280,3,1)</f>
        <v>0</v>
      </c>
      <c r="Q282" s="69" t="str">
        <f aca="false">P282</f>
        <v>0</v>
      </c>
      <c r="R282" s="53" t="s">
        <v>78</v>
      </c>
      <c r="S282" s="70" t="s">
        <v>73</v>
      </c>
      <c r="T282" s="68" t="str">
        <f aca="false">MID(I280,3,1)</f>
        <v>0</v>
      </c>
      <c r="U282" s="69" t="str">
        <f aca="false">T282</f>
        <v>0</v>
      </c>
      <c r="V282" s="53" t="s">
        <v>78</v>
      </c>
      <c r="W282" s="70" t="s">
        <v>73</v>
      </c>
      <c r="X282" s="89"/>
      <c r="Y282" s="89"/>
      <c r="Z282" s="89"/>
      <c r="AA282" s="89"/>
      <c r="AB282" s="89"/>
      <c r="AC282" s="89"/>
      <c r="AD282" s="89"/>
      <c r="AE282" s="89"/>
      <c r="AF282" s="68" t="str">
        <f aca="false">MID(L280,3,1)</f>
        <v>0</v>
      </c>
      <c r="AG282" s="69" t="str">
        <f aca="false">AF282</f>
        <v>0</v>
      </c>
      <c r="AH282" s="53" t="s">
        <v>78</v>
      </c>
      <c r="AI282" s="142"/>
      <c r="AJ282" s="66"/>
      <c r="AK282" s="66"/>
    </row>
    <row r="283" customFormat="false" ht="15.75" hidden="false" customHeight="false" outlineLevel="0" collapsed="false">
      <c r="C283" s="53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46"/>
      <c r="P283" s="68" t="str">
        <f aca="false">MID(H280,4,1)</f>
        <v>0</v>
      </c>
      <c r="Q283" s="69" t="str">
        <f aca="false">P283</f>
        <v>0</v>
      </c>
      <c r="R283" s="53" t="s">
        <v>79</v>
      </c>
      <c r="S283" s="70" t="s">
        <v>73</v>
      </c>
      <c r="T283" s="68" t="str">
        <f aca="false">MID(I280,4,1)</f>
        <v>0</v>
      </c>
      <c r="U283" s="69" t="str">
        <f aca="false">T283</f>
        <v>0</v>
      </c>
      <c r="V283" s="53" t="s">
        <v>79</v>
      </c>
      <c r="W283" s="70" t="s">
        <v>73</v>
      </c>
      <c r="X283" s="89"/>
      <c r="Y283" s="89"/>
      <c r="Z283" s="89"/>
      <c r="AA283" s="89"/>
      <c r="AB283" s="89"/>
      <c r="AC283" s="89"/>
      <c r="AD283" s="89"/>
      <c r="AE283" s="89"/>
      <c r="AF283" s="68" t="str">
        <f aca="false">MID(L280,4,1)</f>
        <v>0</v>
      </c>
      <c r="AG283" s="69" t="str">
        <f aca="false">AF283</f>
        <v>0</v>
      </c>
      <c r="AH283" s="53" t="s">
        <v>79</v>
      </c>
      <c r="AI283" s="142"/>
      <c r="AJ283" s="66"/>
      <c r="AK283" s="66"/>
    </row>
    <row r="284" customFormat="false" ht="15.75" hidden="false" customHeight="false" outlineLevel="0" collapsed="false">
      <c r="C284" s="53" t="s">
        <v>62</v>
      </c>
      <c r="D284" s="73" t="str">
        <f aca="false">D279</f>
        <v>07</v>
      </c>
      <c r="E284" s="74" t="str">
        <f aca="false">E279</f>
        <v>20</v>
      </c>
      <c r="F284" s="74" t="str">
        <f aca="false">F279</f>
        <v>04</v>
      </c>
      <c r="G284" s="75" t="str">
        <f aca="false">G279</f>
        <v>23</v>
      </c>
      <c r="H284" s="76" t="str">
        <f aca="false">BIN2HEX(H285,2)</f>
        <v>00</v>
      </c>
      <c r="I284" s="77" t="str">
        <f aca="false">BIN2HEX(I285,2)</f>
        <v>00</v>
      </c>
      <c r="J284" s="139" t="str">
        <f aca="false">J279</f>
        <v>00</v>
      </c>
      <c r="K284" s="130" t="str">
        <f aca="false">K279</f>
        <v>00</v>
      </c>
      <c r="L284" s="80" t="str">
        <f aca="false">BIN2HEX(L285,2)</f>
        <v>00</v>
      </c>
      <c r="M284" s="81" t="str">
        <f aca="false">IF(LEN(M285)&gt;2,MID(M285,2,2),M285)</f>
        <v>4E</v>
      </c>
      <c r="N284" s="46" t="s">
        <v>68</v>
      </c>
      <c r="P284" s="68" t="str">
        <f aca="false">MID(H280,5,1)</f>
        <v>0</v>
      </c>
      <c r="Q284" s="69" t="str">
        <f aca="false">P284</f>
        <v>0</v>
      </c>
      <c r="R284" s="53" t="s">
        <v>80</v>
      </c>
      <c r="S284" s="70" t="s">
        <v>73</v>
      </c>
      <c r="T284" s="68" t="str">
        <f aca="false">MID(I280,5,1)</f>
        <v>0</v>
      </c>
      <c r="U284" s="69" t="str">
        <f aca="false">T284</f>
        <v>0</v>
      </c>
      <c r="V284" s="53" t="s">
        <v>80</v>
      </c>
      <c r="W284" s="70" t="s">
        <v>73</v>
      </c>
      <c r="X284" s="89"/>
      <c r="Y284" s="89"/>
      <c r="Z284" s="89"/>
      <c r="AA284" s="89"/>
      <c r="AB284" s="89"/>
      <c r="AC284" s="89"/>
      <c r="AD284" s="89"/>
      <c r="AE284" s="89"/>
      <c r="AF284" s="68" t="str">
        <f aca="false">MID(L280,5,1)</f>
        <v>0</v>
      </c>
      <c r="AG284" s="69" t="str">
        <f aca="false">AF284</f>
        <v>0</v>
      </c>
      <c r="AH284" s="53" t="s">
        <v>80</v>
      </c>
      <c r="AI284" s="70" t="s">
        <v>73</v>
      </c>
      <c r="AJ284" s="66"/>
      <c r="AK284" s="66"/>
    </row>
    <row r="285" customFormat="false" ht="15" hidden="false" customHeight="false" outlineLevel="0" collapsed="false">
      <c r="C285" s="53" t="s">
        <v>71</v>
      </c>
      <c r="D285" s="45" t="str">
        <f aca="false">HEX2BIN(D284,8)</f>
        <v>00000111</v>
      </c>
      <c r="E285" s="45" t="str">
        <f aca="false">HEX2BIN(E284,8)</f>
        <v>00100000</v>
      </c>
      <c r="F285" s="45" t="str">
        <f aca="false">HEX2BIN(F284,8)</f>
        <v>00000100</v>
      </c>
      <c r="G285" s="45" t="str">
        <f aca="false">HEX2BIN(G284,8)</f>
        <v>00100011</v>
      </c>
      <c r="H285" s="82" t="str">
        <f aca="false">Q280&amp;Q281&amp;Q282&amp;Q283&amp;Q284&amp;Q285&amp;Q286&amp;Q287</f>
        <v>00000000</v>
      </c>
      <c r="I285" s="45" t="str">
        <f aca="false">U280&amp;U281&amp;U282&amp;U283&amp;U284&amp;U285&amp;U286&amp;U287</f>
        <v>00000000</v>
      </c>
      <c r="J285" s="82"/>
      <c r="K285" s="82"/>
      <c r="L285" s="45" t="str">
        <f aca="false">AG280&amp;AG281&amp;AG282&amp;AG283&amp;AG284&amp;AG285&amp;AG286&amp;AG287</f>
        <v>00000000</v>
      </c>
      <c r="M285" s="45" t="str">
        <f aca="false">DEC2HEX(M286)</f>
        <v>4E</v>
      </c>
      <c r="N285" s="46"/>
      <c r="P285" s="68" t="str">
        <f aca="false">MID(H280,6,1)</f>
        <v>0</v>
      </c>
      <c r="Q285" s="69" t="str">
        <f aca="false">P285</f>
        <v>0</v>
      </c>
      <c r="R285" s="53" t="s">
        <v>83</v>
      </c>
      <c r="S285" s="70" t="s">
        <v>73</v>
      </c>
      <c r="T285" s="68" t="str">
        <f aca="false">MID(I280,6,1)</f>
        <v>0</v>
      </c>
      <c r="U285" s="69" t="str">
        <f aca="false">T285</f>
        <v>0</v>
      </c>
      <c r="V285" s="53" t="s">
        <v>83</v>
      </c>
      <c r="W285" s="70" t="s">
        <v>73</v>
      </c>
      <c r="X285" s="89"/>
      <c r="Y285" s="89"/>
      <c r="Z285" s="89"/>
      <c r="AA285" s="89"/>
      <c r="AB285" s="89"/>
      <c r="AC285" s="89"/>
      <c r="AD285" s="89"/>
      <c r="AE285" s="89"/>
      <c r="AF285" s="68" t="str">
        <f aca="false">MID(L280,6,1)</f>
        <v>0</v>
      </c>
      <c r="AG285" s="69" t="str">
        <f aca="false">AF285</f>
        <v>0</v>
      </c>
      <c r="AH285" s="53" t="s">
        <v>83</v>
      </c>
      <c r="AI285" s="70" t="s">
        <v>73</v>
      </c>
      <c r="AJ285" s="66"/>
      <c r="AK285" s="66"/>
    </row>
    <row r="286" customFormat="false" ht="15" hidden="false" customHeight="false" outlineLevel="0" collapsed="false">
      <c r="C286" s="53" t="s">
        <v>75</v>
      </c>
      <c r="D286" s="45" t="n">
        <f aca="false">HEX2DEC(D284)</f>
        <v>7</v>
      </c>
      <c r="E286" s="45" t="n">
        <f aca="false">HEX2DEC(E284)</f>
        <v>32</v>
      </c>
      <c r="F286" s="45" t="n">
        <f aca="false">HEX2DEC(F284)</f>
        <v>4</v>
      </c>
      <c r="G286" s="45" t="n">
        <f aca="false">HEX2DEC(G284)</f>
        <v>35</v>
      </c>
      <c r="H286" s="45" t="n">
        <f aca="false">HEX2DEC(H284)</f>
        <v>0</v>
      </c>
      <c r="I286" s="45" t="n">
        <f aca="false">HEX2DEC(I284)</f>
        <v>0</v>
      </c>
      <c r="J286" s="45" t="n">
        <f aca="false">HEX2DEC(J284)</f>
        <v>0</v>
      </c>
      <c r="K286" s="45" t="n">
        <f aca="false">HEX2DEC(K284)</f>
        <v>0</v>
      </c>
      <c r="L286" s="45" t="n">
        <f aca="false">HEX2DEC(L284)</f>
        <v>0</v>
      </c>
      <c r="M286" s="45" t="n">
        <f aca="false">SUM(D286:L286)</f>
        <v>78</v>
      </c>
      <c r="N286" s="46"/>
      <c r="P286" s="68" t="str">
        <f aca="false">MID(H280,7,1)</f>
        <v>0</v>
      </c>
      <c r="Q286" s="69" t="str">
        <f aca="false">P286</f>
        <v>0</v>
      </c>
      <c r="R286" s="53" t="s">
        <v>84</v>
      </c>
      <c r="S286" s="70" t="s">
        <v>73</v>
      </c>
      <c r="T286" s="68" t="str">
        <f aca="false">MID(I280,7,1)</f>
        <v>0</v>
      </c>
      <c r="U286" s="69" t="str">
        <f aca="false">T286</f>
        <v>0</v>
      </c>
      <c r="V286" s="53" t="s">
        <v>84</v>
      </c>
      <c r="W286" s="70" t="s">
        <v>73</v>
      </c>
      <c r="X286" s="89"/>
      <c r="Y286" s="89"/>
      <c r="Z286" s="89"/>
      <c r="AA286" s="89"/>
      <c r="AB286" s="89"/>
      <c r="AC286" s="89"/>
      <c r="AD286" s="89"/>
      <c r="AE286" s="89"/>
      <c r="AF286" s="68" t="str">
        <f aca="false">MID(L280,7,1)</f>
        <v>0</v>
      </c>
      <c r="AG286" s="69" t="str">
        <f aca="false">AF286</f>
        <v>0</v>
      </c>
      <c r="AH286" s="53" t="s">
        <v>84</v>
      </c>
      <c r="AI286" s="70" t="s">
        <v>73</v>
      </c>
      <c r="AJ286" s="66"/>
      <c r="AK286" s="66"/>
    </row>
    <row r="287" customFormat="false" ht="15.75" hidden="false" customHeight="false" outlineLevel="0" collapsed="false">
      <c r="C287" s="83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5"/>
      <c r="P287" s="86" t="str">
        <f aca="false">MID(H280,8,1)</f>
        <v>0</v>
      </c>
      <c r="Q287" s="93" t="str">
        <f aca="false">P287</f>
        <v>0</v>
      </c>
      <c r="R287" s="83" t="s">
        <v>86</v>
      </c>
      <c r="S287" s="34" t="s">
        <v>73</v>
      </c>
      <c r="T287" s="86" t="str">
        <f aca="false">MID(I280,8,1)</f>
        <v>0</v>
      </c>
      <c r="U287" s="93" t="str">
        <f aca="false">T287</f>
        <v>0</v>
      </c>
      <c r="V287" s="83" t="s">
        <v>86</v>
      </c>
      <c r="W287" s="34" t="s">
        <v>73</v>
      </c>
      <c r="X287" s="89"/>
      <c r="Y287" s="89"/>
      <c r="Z287" s="89"/>
      <c r="AA287" s="89"/>
      <c r="AB287" s="89"/>
      <c r="AC287" s="89"/>
      <c r="AD287" s="89"/>
      <c r="AE287" s="89"/>
      <c r="AF287" s="86" t="str">
        <f aca="false">MID(L280,8,1)</f>
        <v>0</v>
      </c>
      <c r="AG287" s="93" t="str">
        <f aca="false">AF287</f>
        <v>0</v>
      </c>
      <c r="AH287" s="83" t="s">
        <v>86</v>
      </c>
      <c r="AI287" s="34" t="s">
        <v>73</v>
      </c>
      <c r="AJ287" s="66"/>
      <c r="AK287" s="66"/>
    </row>
    <row r="288" customFormat="false" ht="15.75" hidden="false" customHeight="false" outlineLevel="0" collapsed="false">
      <c r="C288" s="40"/>
      <c r="D288" s="41"/>
      <c r="E288" s="41"/>
      <c r="F288" s="41"/>
      <c r="G288" s="41"/>
      <c r="H288" s="41"/>
      <c r="I288" s="41"/>
      <c r="J288" s="41"/>
      <c r="K288" s="41"/>
      <c r="L288" s="41"/>
      <c r="M288" s="41" t="s">
        <v>47</v>
      </c>
      <c r="N288" s="42"/>
      <c r="P288" s="43" t="s">
        <v>362</v>
      </c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</row>
    <row r="289" customFormat="false" ht="15.75" hidden="false" customHeight="false" outlineLevel="0" collapsed="false">
      <c r="C289" s="53"/>
      <c r="D289" s="44" t="s">
        <v>363</v>
      </c>
      <c r="E289" s="44"/>
      <c r="F289" s="44"/>
      <c r="G289" s="44"/>
      <c r="H289" s="45" t="s">
        <v>50</v>
      </c>
      <c r="I289" s="45" t="s">
        <v>51</v>
      </c>
      <c r="J289" s="45" t="s">
        <v>52</v>
      </c>
      <c r="K289" s="45" t="s">
        <v>53</v>
      </c>
      <c r="L289" s="45" t="s">
        <v>54</v>
      </c>
      <c r="M289" s="45" t="s">
        <v>55</v>
      </c>
      <c r="N289" s="46"/>
      <c r="P289" s="47" t="s">
        <v>56</v>
      </c>
      <c r="Q289" s="47"/>
      <c r="R289" s="47"/>
      <c r="S289" s="47"/>
      <c r="T289" s="48" t="s">
        <v>57</v>
      </c>
      <c r="U289" s="48"/>
      <c r="V289" s="48"/>
      <c r="W289" s="48"/>
      <c r="X289" s="49" t="s">
        <v>58</v>
      </c>
      <c r="Y289" s="49"/>
      <c r="Z289" s="49"/>
      <c r="AA289" s="49"/>
      <c r="AB289" s="50" t="s">
        <v>59</v>
      </c>
      <c r="AC289" s="50"/>
      <c r="AD289" s="50"/>
      <c r="AE289" s="50"/>
      <c r="AF289" s="92" t="s">
        <v>103</v>
      </c>
      <c r="AG289" s="92"/>
      <c r="AH289" s="92"/>
      <c r="AI289" s="92"/>
      <c r="AJ289" s="52" t="s">
        <v>61</v>
      </c>
      <c r="AK289" s="52"/>
    </row>
    <row r="290" customFormat="false" ht="15.75" hidden="false" customHeight="false" outlineLevel="0" collapsed="false">
      <c r="C290" s="53" t="s">
        <v>62</v>
      </c>
      <c r="D290" s="54" t="s">
        <v>63</v>
      </c>
      <c r="E290" s="55" t="s">
        <v>131</v>
      </c>
      <c r="F290" s="74" t="str">
        <f aca="false">MID(A28,4,2)</f>
        <v>04</v>
      </c>
      <c r="G290" s="56" t="s">
        <v>364</v>
      </c>
      <c r="H290" s="78" t="str">
        <f aca="false">MID(A28,8,2)</f>
        <v>00</v>
      </c>
      <c r="I290" s="115" t="str">
        <f aca="false">MID(A28,10,2)</f>
        <v>00</v>
      </c>
      <c r="J290" s="115" t="str">
        <f aca="false">MID(A28,12,2)</f>
        <v>00</v>
      </c>
      <c r="K290" s="116" t="str">
        <f aca="false">MID(A28,14,2)</f>
        <v>00</v>
      </c>
      <c r="L290" s="116" t="str">
        <f aca="false">MID(A28,16,2)</f>
        <v>00</v>
      </c>
      <c r="M290" s="117" t="str">
        <f aca="false">MID(A28,18,2)</f>
        <v>00</v>
      </c>
      <c r="N290" s="46" t="s">
        <v>67</v>
      </c>
      <c r="P290" s="62" t="s">
        <v>67</v>
      </c>
      <c r="Q290" s="63" t="s">
        <v>68</v>
      </c>
      <c r="R290" s="64" t="s">
        <v>69</v>
      </c>
      <c r="S290" s="46"/>
      <c r="T290" s="62" t="s">
        <v>67</v>
      </c>
      <c r="U290" s="63" t="s">
        <v>68</v>
      </c>
      <c r="V290" s="64" t="s">
        <v>69</v>
      </c>
      <c r="W290" s="46"/>
      <c r="X290" s="62" t="s">
        <v>67</v>
      </c>
      <c r="Y290" s="63" t="s">
        <v>68</v>
      </c>
      <c r="Z290" s="64" t="s">
        <v>69</v>
      </c>
      <c r="AA290" s="46"/>
      <c r="AB290" s="62" t="s">
        <v>67</v>
      </c>
      <c r="AC290" s="63" t="s">
        <v>68</v>
      </c>
      <c r="AD290" s="64" t="s">
        <v>69</v>
      </c>
      <c r="AE290" s="46"/>
      <c r="AF290" s="62" t="s">
        <v>67</v>
      </c>
      <c r="AG290" s="63" t="s">
        <v>68</v>
      </c>
      <c r="AH290" s="64" t="s">
        <v>69</v>
      </c>
      <c r="AI290" s="65"/>
      <c r="AJ290" s="66" t="s">
        <v>70</v>
      </c>
      <c r="AK290" s="66"/>
    </row>
    <row r="291" customFormat="false" ht="15" hidden="false" customHeight="false" outlineLevel="0" collapsed="false">
      <c r="C291" s="53" t="s">
        <v>71</v>
      </c>
      <c r="D291" s="45" t="str">
        <f aca="false">HEX2BIN(D290,8)</f>
        <v>00000111</v>
      </c>
      <c r="E291" s="45" t="str">
        <f aca="false">HEX2BIN(E290,8)</f>
        <v>00100000</v>
      </c>
      <c r="F291" s="45" t="str">
        <f aca="false">HEX2BIN(F290,8)</f>
        <v>00000100</v>
      </c>
      <c r="G291" s="45" t="str">
        <f aca="false">HEX2BIN(G290,8)</f>
        <v>00100100</v>
      </c>
      <c r="H291" s="45" t="str">
        <f aca="false">HEX2BIN(H290,8)</f>
        <v>00000000</v>
      </c>
      <c r="I291" s="45" t="str">
        <f aca="false">HEX2BIN(I290,8)</f>
        <v>00000000</v>
      </c>
      <c r="J291" s="45" t="str">
        <f aca="false">HEX2BIN(J290,8)</f>
        <v>00000000</v>
      </c>
      <c r="K291" s="45" t="str">
        <f aca="false">HEX2BIN(K290,8)</f>
        <v>00000000</v>
      </c>
      <c r="L291" s="45" t="str">
        <f aca="false">HEX2BIN(L290,8)</f>
        <v>00000000</v>
      </c>
      <c r="M291" s="65"/>
      <c r="N291" s="46"/>
      <c r="P291" s="68" t="str">
        <f aca="false">MID(H291,1,1)</f>
        <v>0</v>
      </c>
      <c r="Q291" s="69" t="str">
        <f aca="false">P291</f>
        <v>0</v>
      </c>
      <c r="R291" s="53" t="s">
        <v>72</v>
      </c>
      <c r="S291" s="70" t="s">
        <v>73</v>
      </c>
      <c r="T291" s="68" t="str">
        <f aca="false">MID(I291,1,1)</f>
        <v>0</v>
      </c>
      <c r="U291" s="69" t="str">
        <f aca="false">T291</f>
        <v>0</v>
      </c>
      <c r="V291" s="53" t="s">
        <v>72</v>
      </c>
      <c r="W291" s="70" t="s">
        <v>73</v>
      </c>
      <c r="X291" s="68" t="str">
        <f aca="false">MID(J291,1,1)</f>
        <v>0</v>
      </c>
      <c r="Y291" s="69" t="str">
        <f aca="false">X291</f>
        <v>0</v>
      </c>
      <c r="Z291" s="53" t="s">
        <v>72</v>
      </c>
      <c r="AA291" s="70" t="s">
        <v>73</v>
      </c>
      <c r="AB291" s="68" t="str">
        <f aca="false">MID(K291,1,1)</f>
        <v>0</v>
      </c>
      <c r="AC291" s="69" t="str">
        <f aca="false">AB291</f>
        <v>0</v>
      </c>
      <c r="AD291" s="53" t="s">
        <v>72</v>
      </c>
      <c r="AE291" s="70" t="s">
        <v>73</v>
      </c>
      <c r="AF291" s="68" t="str">
        <f aca="false">MID(L291,1,1)</f>
        <v>0</v>
      </c>
      <c r="AG291" s="69" t="str">
        <f aca="false">AF291</f>
        <v>0</v>
      </c>
      <c r="AH291" s="53" t="s">
        <v>72</v>
      </c>
      <c r="AI291" s="70" t="s">
        <v>73</v>
      </c>
      <c r="AJ291" s="66"/>
      <c r="AK291" s="66"/>
    </row>
    <row r="292" customFormat="false" ht="15" hidden="false" customHeight="false" outlineLevel="0" collapsed="false">
      <c r="C292" s="53" t="s">
        <v>75</v>
      </c>
      <c r="D292" s="45" t="n">
        <f aca="false">HEX2DEC(D290)</f>
        <v>7</v>
      </c>
      <c r="E292" s="45" t="n">
        <f aca="false">HEX2DEC(E290)</f>
        <v>32</v>
      </c>
      <c r="F292" s="45" t="n">
        <f aca="false">HEX2DEC(F290)</f>
        <v>4</v>
      </c>
      <c r="G292" s="45" t="n">
        <f aca="false">HEX2DEC(G290)</f>
        <v>36</v>
      </c>
      <c r="H292" s="45" t="n">
        <f aca="false">HEX2DEC(H290)</f>
        <v>0</v>
      </c>
      <c r="I292" s="45" t="n">
        <f aca="false">HEX2DEC(I290)</f>
        <v>0</v>
      </c>
      <c r="J292" s="45" t="n">
        <f aca="false">HEX2DEC(J290)</f>
        <v>0</v>
      </c>
      <c r="K292" s="45" t="n">
        <f aca="false">HEX2DEC(K290)</f>
        <v>0</v>
      </c>
      <c r="L292" s="45" t="n">
        <f aca="false">HEX2DEC(L290)</f>
        <v>0</v>
      </c>
      <c r="M292" s="45" t="n">
        <f aca="false">SUM(D292:L292)</f>
        <v>79</v>
      </c>
      <c r="N292" s="46"/>
      <c r="P292" s="68" t="str">
        <f aca="false">MID(H291,2,1)</f>
        <v>0</v>
      </c>
      <c r="Q292" s="69" t="str">
        <f aca="false">P292</f>
        <v>0</v>
      </c>
      <c r="R292" s="53" t="s">
        <v>76</v>
      </c>
      <c r="S292" s="70" t="s">
        <v>73</v>
      </c>
      <c r="T292" s="68" t="str">
        <f aca="false">MID(I291,2,1)</f>
        <v>0</v>
      </c>
      <c r="U292" s="69" t="str">
        <f aca="false">T292</f>
        <v>0</v>
      </c>
      <c r="V292" s="53" t="s">
        <v>76</v>
      </c>
      <c r="W292" s="70" t="s">
        <v>73</v>
      </c>
      <c r="X292" s="68" t="str">
        <f aca="false">MID(J291,2,1)</f>
        <v>0</v>
      </c>
      <c r="Y292" s="69" t="str">
        <f aca="false">X292</f>
        <v>0</v>
      </c>
      <c r="Z292" s="53" t="s">
        <v>76</v>
      </c>
      <c r="AA292" s="70" t="s">
        <v>73</v>
      </c>
      <c r="AB292" s="68" t="str">
        <f aca="false">MID(K291,2,1)</f>
        <v>0</v>
      </c>
      <c r="AC292" s="69" t="str">
        <f aca="false">AB292</f>
        <v>0</v>
      </c>
      <c r="AD292" s="53" t="s">
        <v>76</v>
      </c>
      <c r="AE292" s="70" t="s">
        <v>73</v>
      </c>
      <c r="AF292" s="68" t="str">
        <f aca="false">MID(L291,2,1)</f>
        <v>0</v>
      </c>
      <c r="AG292" s="69" t="str">
        <f aca="false">AF292</f>
        <v>0</v>
      </c>
      <c r="AH292" s="53" t="s">
        <v>76</v>
      </c>
      <c r="AI292" s="70" t="s">
        <v>73</v>
      </c>
      <c r="AJ292" s="66"/>
      <c r="AK292" s="66"/>
    </row>
    <row r="293" customFormat="false" ht="15" hidden="false" customHeight="false" outlineLevel="0" collapsed="false">
      <c r="C293" s="53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46"/>
      <c r="P293" s="68" t="str">
        <f aca="false">MID(H291,3,1)</f>
        <v>0</v>
      </c>
      <c r="Q293" s="69" t="str">
        <f aca="false">P293</f>
        <v>0</v>
      </c>
      <c r="R293" s="53" t="s">
        <v>78</v>
      </c>
      <c r="S293" s="70" t="s">
        <v>73</v>
      </c>
      <c r="T293" s="68" t="str">
        <f aca="false">MID(I291,3,1)</f>
        <v>0</v>
      </c>
      <c r="U293" s="69" t="str">
        <f aca="false">T293</f>
        <v>0</v>
      </c>
      <c r="V293" s="53" t="s">
        <v>78</v>
      </c>
      <c r="W293" s="70" t="s">
        <v>73</v>
      </c>
      <c r="X293" s="68" t="str">
        <f aca="false">MID(J291,3,1)</f>
        <v>0</v>
      </c>
      <c r="Y293" s="69" t="str">
        <f aca="false">X293</f>
        <v>0</v>
      </c>
      <c r="Z293" s="53" t="s">
        <v>78</v>
      </c>
      <c r="AA293" s="70" t="s">
        <v>73</v>
      </c>
      <c r="AB293" s="68" t="str">
        <f aca="false">MID(K291,3,1)</f>
        <v>0</v>
      </c>
      <c r="AC293" s="69" t="str">
        <f aca="false">AB293</f>
        <v>0</v>
      </c>
      <c r="AD293" s="53" t="s">
        <v>78</v>
      </c>
      <c r="AE293" s="70" t="s">
        <v>73</v>
      </c>
      <c r="AF293" s="68" t="str">
        <f aca="false">MID(L291,3,1)</f>
        <v>0</v>
      </c>
      <c r="AG293" s="69" t="str">
        <f aca="false">AF293</f>
        <v>0</v>
      </c>
      <c r="AH293" s="53" t="s">
        <v>78</v>
      </c>
      <c r="AI293" s="70" t="s">
        <v>73</v>
      </c>
      <c r="AJ293" s="66"/>
      <c r="AK293" s="66"/>
    </row>
    <row r="294" customFormat="false" ht="15.75" hidden="false" customHeight="false" outlineLevel="0" collapsed="false">
      <c r="C294" s="53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46"/>
      <c r="P294" s="68" t="str">
        <f aca="false">MID(H291,4,1)</f>
        <v>0</v>
      </c>
      <c r="Q294" s="69" t="str">
        <f aca="false">P294</f>
        <v>0</v>
      </c>
      <c r="R294" s="53" t="s">
        <v>79</v>
      </c>
      <c r="S294" s="70" t="s">
        <v>73</v>
      </c>
      <c r="T294" s="68" t="str">
        <f aca="false">MID(I291,4,1)</f>
        <v>0</v>
      </c>
      <c r="U294" s="69" t="str">
        <f aca="false">T294</f>
        <v>0</v>
      </c>
      <c r="V294" s="53" t="s">
        <v>79</v>
      </c>
      <c r="W294" s="70" t="s">
        <v>73</v>
      </c>
      <c r="X294" s="68" t="str">
        <f aca="false">MID(J291,4,1)</f>
        <v>0</v>
      </c>
      <c r="Y294" s="69" t="str">
        <f aca="false">X294</f>
        <v>0</v>
      </c>
      <c r="Z294" s="53" t="s">
        <v>79</v>
      </c>
      <c r="AA294" s="70" t="s">
        <v>73</v>
      </c>
      <c r="AB294" s="68" t="str">
        <f aca="false">MID(K291,4,1)</f>
        <v>0</v>
      </c>
      <c r="AC294" s="69" t="str">
        <f aca="false">AB294</f>
        <v>0</v>
      </c>
      <c r="AD294" s="53" t="s">
        <v>79</v>
      </c>
      <c r="AE294" s="70" t="s">
        <v>73</v>
      </c>
      <c r="AF294" s="68" t="str">
        <f aca="false">MID(L291,4,1)</f>
        <v>0</v>
      </c>
      <c r="AG294" s="69" t="str">
        <f aca="false">AF294</f>
        <v>0</v>
      </c>
      <c r="AH294" s="53" t="s">
        <v>79</v>
      </c>
      <c r="AI294" s="70" t="s">
        <v>73</v>
      </c>
      <c r="AJ294" s="66"/>
      <c r="AK294" s="66"/>
    </row>
    <row r="295" customFormat="false" ht="15.75" hidden="false" customHeight="false" outlineLevel="0" collapsed="false">
      <c r="C295" s="53" t="s">
        <v>62</v>
      </c>
      <c r="D295" s="73" t="str">
        <f aca="false">D290</f>
        <v>07</v>
      </c>
      <c r="E295" s="74" t="str">
        <f aca="false">E290</f>
        <v>20</v>
      </c>
      <c r="F295" s="74" t="str">
        <f aca="false">F290</f>
        <v>04</v>
      </c>
      <c r="G295" s="75" t="str">
        <f aca="false">G290</f>
        <v>24</v>
      </c>
      <c r="H295" s="76" t="str">
        <f aca="false">BIN2HEX(H296,2)</f>
        <v>00</v>
      </c>
      <c r="I295" s="77" t="str">
        <f aca="false">BIN2HEX(I296,2)</f>
        <v>00</v>
      </c>
      <c r="J295" s="78" t="str">
        <f aca="false">BIN2HEX(J296,2)</f>
        <v>00</v>
      </c>
      <c r="K295" s="79" t="str">
        <f aca="false">BIN2HEX(K296,2)</f>
        <v>00</v>
      </c>
      <c r="L295" s="80" t="str">
        <f aca="false">BIN2HEX(L296,2)</f>
        <v>00</v>
      </c>
      <c r="M295" s="81" t="str">
        <f aca="false">IF(LEN(M296)&gt;2,MID(M296,2,2),M296)</f>
        <v>4F</v>
      </c>
      <c r="N295" s="46" t="s">
        <v>68</v>
      </c>
      <c r="P295" s="68" t="str">
        <f aca="false">MID(H291,5,1)</f>
        <v>0</v>
      </c>
      <c r="Q295" s="69" t="str">
        <f aca="false">P295</f>
        <v>0</v>
      </c>
      <c r="R295" s="53" t="s">
        <v>80</v>
      </c>
      <c r="S295" s="70" t="s">
        <v>73</v>
      </c>
      <c r="T295" s="68" t="str">
        <f aca="false">MID(I291,5,1)</f>
        <v>0</v>
      </c>
      <c r="U295" s="69" t="str">
        <f aca="false">T295</f>
        <v>0</v>
      </c>
      <c r="V295" s="53" t="s">
        <v>80</v>
      </c>
      <c r="W295" s="70" t="s">
        <v>73</v>
      </c>
      <c r="X295" s="68" t="str">
        <f aca="false">MID(J291,5,1)</f>
        <v>0</v>
      </c>
      <c r="Y295" s="69" t="str">
        <f aca="false">X295</f>
        <v>0</v>
      </c>
      <c r="Z295" s="53" t="s">
        <v>80</v>
      </c>
      <c r="AA295" s="70" t="s">
        <v>73</v>
      </c>
      <c r="AB295" s="68" t="str">
        <f aca="false">MID(K291,5,1)</f>
        <v>0</v>
      </c>
      <c r="AC295" s="69" t="str">
        <f aca="false">AB295</f>
        <v>0</v>
      </c>
      <c r="AD295" s="53" t="s">
        <v>80</v>
      </c>
      <c r="AE295" s="70" t="s">
        <v>73</v>
      </c>
      <c r="AF295" s="68" t="str">
        <f aca="false">MID(L291,5,1)</f>
        <v>0</v>
      </c>
      <c r="AG295" s="69" t="str">
        <f aca="false">AF295</f>
        <v>0</v>
      </c>
      <c r="AH295" s="53" t="s">
        <v>80</v>
      </c>
      <c r="AI295" s="70" t="s">
        <v>73</v>
      </c>
      <c r="AJ295" s="66"/>
      <c r="AK295" s="66"/>
    </row>
    <row r="296" customFormat="false" ht="15" hidden="false" customHeight="false" outlineLevel="0" collapsed="false">
      <c r="C296" s="53" t="s">
        <v>71</v>
      </c>
      <c r="D296" s="45" t="str">
        <f aca="false">HEX2BIN(D295,8)</f>
        <v>00000111</v>
      </c>
      <c r="E296" s="45" t="str">
        <f aca="false">HEX2BIN(E295,8)</f>
        <v>00100000</v>
      </c>
      <c r="F296" s="45" t="str">
        <f aca="false">HEX2BIN(F295,8)</f>
        <v>00000100</v>
      </c>
      <c r="G296" s="45" t="str">
        <f aca="false">HEX2BIN(G295,8)</f>
        <v>00100100</v>
      </c>
      <c r="H296" s="82" t="str">
        <f aca="false">Q291&amp;Q292&amp;Q293&amp;Q294&amp;Q295&amp;Q296&amp;Q297&amp;Q298</f>
        <v>00000000</v>
      </c>
      <c r="I296" s="45" t="str">
        <f aca="false">U291&amp;U292&amp;U293&amp;U294&amp;U295&amp;U296&amp;U297&amp;U298</f>
        <v>00000000</v>
      </c>
      <c r="J296" s="82" t="str">
        <f aca="false">Y291&amp;Y292&amp;Y293&amp;Y294&amp;Y295&amp;Y296&amp;Y297&amp;Y298</f>
        <v>00000000</v>
      </c>
      <c r="K296" s="82" t="str">
        <f aca="false">AC291&amp;AC292&amp;AC293&amp;AC294&amp;AC295&amp;AC296&amp;AC297&amp;AC298</f>
        <v>00000000</v>
      </c>
      <c r="L296" s="45" t="str">
        <f aca="false">AG291&amp;AG292&amp;AG293&amp;AG294&amp;AG295&amp;AG296&amp;AG297&amp;AG298</f>
        <v>00000000</v>
      </c>
      <c r="M296" s="45" t="str">
        <f aca="false">DEC2HEX(M297)</f>
        <v>4F</v>
      </c>
      <c r="N296" s="46"/>
      <c r="P296" s="68" t="str">
        <f aca="false">MID(H291,6,1)</f>
        <v>0</v>
      </c>
      <c r="Q296" s="69" t="str">
        <f aca="false">P296</f>
        <v>0</v>
      </c>
      <c r="R296" s="53" t="s">
        <v>83</v>
      </c>
      <c r="S296" s="70" t="s">
        <v>73</v>
      </c>
      <c r="T296" s="68" t="str">
        <f aca="false">MID(I291,6,1)</f>
        <v>0</v>
      </c>
      <c r="U296" s="69" t="str">
        <f aca="false">T296</f>
        <v>0</v>
      </c>
      <c r="V296" s="53" t="s">
        <v>83</v>
      </c>
      <c r="W296" s="70" t="s">
        <v>73</v>
      </c>
      <c r="X296" s="68" t="str">
        <f aca="false">MID(J291,6,1)</f>
        <v>0</v>
      </c>
      <c r="Y296" s="69" t="str">
        <f aca="false">X296</f>
        <v>0</v>
      </c>
      <c r="Z296" s="53" t="s">
        <v>83</v>
      </c>
      <c r="AA296" s="70" t="s">
        <v>73</v>
      </c>
      <c r="AB296" s="68" t="str">
        <f aca="false">MID(K291,6,1)</f>
        <v>0</v>
      </c>
      <c r="AC296" s="69" t="str">
        <f aca="false">AB296</f>
        <v>0</v>
      </c>
      <c r="AD296" s="53" t="s">
        <v>83</v>
      </c>
      <c r="AE296" s="70" t="s">
        <v>73</v>
      </c>
      <c r="AF296" s="68" t="str">
        <f aca="false">MID(L291,6,1)</f>
        <v>0</v>
      </c>
      <c r="AG296" s="69" t="str">
        <f aca="false">AF296</f>
        <v>0</v>
      </c>
      <c r="AH296" s="53" t="s">
        <v>83</v>
      </c>
      <c r="AI296" s="70" t="s">
        <v>73</v>
      </c>
      <c r="AJ296" s="66"/>
      <c r="AK296" s="66"/>
    </row>
    <row r="297" customFormat="false" ht="15" hidden="false" customHeight="false" outlineLevel="0" collapsed="false">
      <c r="C297" s="53" t="s">
        <v>75</v>
      </c>
      <c r="D297" s="45" t="n">
        <f aca="false">HEX2DEC(D295)</f>
        <v>7</v>
      </c>
      <c r="E297" s="45" t="n">
        <f aca="false">HEX2DEC(E295)</f>
        <v>32</v>
      </c>
      <c r="F297" s="45" t="n">
        <f aca="false">HEX2DEC(F295)</f>
        <v>4</v>
      </c>
      <c r="G297" s="45" t="n">
        <f aca="false">HEX2DEC(G295)</f>
        <v>36</v>
      </c>
      <c r="H297" s="45" t="n">
        <f aca="false">HEX2DEC(H295)</f>
        <v>0</v>
      </c>
      <c r="I297" s="45" t="n">
        <f aca="false">HEX2DEC(I295)</f>
        <v>0</v>
      </c>
      <c r="J297" s="45" t="n">
        <f aca="false">HEX2DEC(J295)</f>
        <v>0</v>
      </c>
      <c r="K297" s="45" t="n">
        <f aca="false">HEX2DEC(K295)</f>
        <v>0</v>
      </c>
      <c r="L297" s="45" t="n">
        <f aca="false">HEX2DEC(L295)</f>
        <v>0</v>
      </c>
      <c r="M297" s="45" t="n">
        <f aca="false">SUM(D297:L297)</f>
        <v>79</v>
      </c>
      <c r="N297" s="46"/>
      <c r="P297" s="68" t="str">
        <f aca="false">MID(H291,7,1)</f>
        <v>0</v>
      </c>
      <c r="Q297" s="69" t="str">
        <f aca="false">P297</f>
        <v>0</v>
      </c>
      <c r="R297" s="53" t="s">
        <v>84</v>
      </c>
      <c r="S297" s="70" t="s">
        <v>73</v>
      </c>
      <c r="T297" s="68" t="str">
        <f aca="false">MID(I291,7,1)</f>
        <v>0</v>
      </c>
      <c r="U297" s="69" t="str">
        <f aca="false">T297</f>
        <v>0</v>
      </c>
      <c r="V297" s="53" t="s">
        <v>84</v>
      </c>
      <c r="W297" s="70" t="s">
        <v>73</v>
      </c>
      <c r="X297" s="68" t="str">
        <f aca="false">MID(J291,7,1)</f>
        <v>0</v>
      </c>
      <c r="Y297" s="69" t="str">
        <f aca="false">X297</f>
        <v>0</v>
      </c>
      <c r="Z297" s="53" t="s">
        <v>84</v>
      </c>
      <c r="AA297" s="70" t="s">
        <v>73</v>
      </c>
      <c r="AB297" s="68" t="str">
        <f aca="false">MID(K291,7,1)</f>
        <v>0</v>
      </c>
      <c r="AC297" s="69" t="str">
        <f aca="false">AB297</f>
        <v>0</v>
      </c>
      <c r="AD297" s="53" t="s">
        <v>84</v>
      </c>
      <c r="AE297" s="70" t="s">
        <v>73</v>
      </c>
      <c r="AF297" s="68" t="str">
        <f aca="false">MID(L291,7,1)</f>
        <v>0</v>
      </c>
      <c r="AG297" s="69" t="str">
        <f aca="false">AF297</f>
        <v>0</v>
      </c>
      <c r="AH297" s="53" t="s">
        <v>84</v>
      </c>
      <c r="AI297" s="70" t="s">
        <v>73</v>
      </c>
      <c r="AJ297" s="66"/>
      <c r="AK297" s="66"/>
    </row>
    <row r="298" customFormat="false" ht="15.75" hidden="false" customHeight="false" outlineLevel="0" collapsed="false">
      <c r="C298" s="83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5"/>
      <c r="P298" s="86" t="str">
        <f aca="false">MID(H291,8,1)</f>
        <v>0</v>
      </c>
      <c r="Q298" s="93" t="str">
        <f aca="false">P298</f>
        <v>0</v>
      </c>
      <c r="R298" s="83" t="s">
        <v>86</v>
      </c>
      <c r="S298" s="34" t="s">
        <v>73</v>
      </c>
      <c r="T298" s="86" t="str">
        <f aca="false">MID(I291,8,1)</f>
        <v>0</v>
      </c>
      <c r="U298" s="93" t="str">
        <f aca="false">T298</f>
        <v>0</v>
      </c>
      <c r="V298" s="83" t="s">
        <v>86</v>
      </c>
      <c r="W298" s="34" t="s">
        <v>73</v>
      </c>
      <c r="X298" s="86" t="str">
        <f aca="false">MID(J291,8,1)</f>
        <v>0</v>
      </c>
      <c r="Y298" s="93" t="str">
        <f aca="false">X298</f>
        <v>0</v>
      </c>
      <c r="Z298" s="83" t="s">
        <v>86</v>
      </c>
      <c r="AA298" s="34" t="s">
        <v>73</v>
      </c>
      <c r="AB298" s="86" t="str">
        <f aca="false">MID(K291,8,1)</f>
        <v>0</v>
      </c>
      <c r="AC298" s="93" t="str">
        <f aca="false">AB298</f>
        <v>0</v>
      </c>
      <c r="AD298" s="83" t="s">
        <v>86</v>
      </c>
      <c r="AE298" s="34" t="s">
        <v>73</v>
      </c>
      <c r="AF298" s="86" t="str">
        <f aca="false">MID(L291,8,1)</f>
        <v>0</v>
      </c>
      <c r="AG298" s="93" t="str">
        <f aca="false">AF298</f>
        <v>0</v>
      </c>
      <c r="AH298" s="83" t="s">
        <v>86</v>
      </c>
      <c r="AI298" s="34" t="s">
        <v>73</v>
      </c>
      <c r="AJ298" s="66"/>
      <c r="AK298" s="66"/>
    </row>
    <row r="299" customFormat="false" ht="15.75" hidden="false" customHeight="false" outlineLevel="0" collapsed="false">
      <c r="C299" s="40"/>
      <c r="D299" s="41"/>
      <c r="E299" s="41"/>
      <c r="F299" s="41"/>
      <c r="G299" s="41"/>
      <c r="H299" s="41"/>
      <c r="I299" s="41"/>
      <c r="J299" s="41"/>
      <c r="K299" s="41"/>
      <c r="L299" s="41"/>
      <c r="M299" s="41" t="s">
        <v>47</v>
      </c>
      <c r="N299" s="42"/>
      <c r="P299" s="43" t="s">
        <v>365</v>
      </c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</row>
    <row r="300" customFormat="false" ht="15.75" hidden="false" customHeight="false" outlineLevel="0" collapsed="false">
      <c r="C300" s="53"/>
      <c r="D300" s="44" t="s">
        <v>366</v>
      </c>
      <c r="E300" s="44"/>
      <c r="F300" s="44"/>
      <c r="G300" s="44"/>
      <c r="H300" s="45" t="s">
        <v>50</v>
      </c>
      <c r="I300" s="45" t="s">
        <v>51</v>
      </c>
      <c r="J300" s="45" t="s">
        <v>52</v>
      </c>
      <c r="K300" s="45" t="s">
        <v>53</v>
      </c>
      <c r="L300" s="45" t="s">
        <v>54</v>
      </c>
      <c r="M300" s="45" t="s">
        <v>55</v>
      </c>
      <c r="N300" s="46"/>
      <c r="P300" s="47" t="s">
        <v>333</v>
      </c>
      <c r="Q300" s="47"/>
      <c r="R300" s="47"/>
      <c r="S300" s="47"/>
      <c r="T300" s="48" t="s">
        <v>367</v>
      </c>
      <c r="U300" s="48"/>
      <c r="V300" s="48"/>
      <c r="W300" s="48"/>
      <c r="X300" s="49" t="s">
        <v>58</v>
      </c>
      <c r="Y300" s="49"/>
      <c r="Z300" s="49"/>
      <c r="AA300" s="49"/>
      <c r="AB300" s="50" t="s">
        <v>59</v>
      </c>
      <c r="AC300" s="50"/>
      <c r="AD300" s="50"/>
      <c r="AE300" s="50"/>
      <c r="AF300" s="92" t="s">
        <v>103</v>
      </c>
      <c r="AG300" s="92"/>
      <c r="AH300" s="92"/>
      <c r="AI300" s="92"/>
      <c r="AJ300" s="140" t="s">
        <v>61</v>
      </c>
      <c r="AK300" s="140"/>
    </row>
    <row r="301" customFormat="false" ht="15.75" hidden="false" customHeight="false" outlineLevel="0" collapsed="false">
      <c r="C301" s="53" t="s">
        <v>62</v>
      </c>
      <c r="D301" s="54" t="s">
        <v>63</v>
      </c>
      <c r="E301" s="55" t="s">
        <v>131</v>
      </c>
      <c r="F301" s="74" t="str">
        <f aca="false">MID(A29,4,2)</f>
        <v>04</v>
      </c>
      <c r="G301" s="56" t="s">
        <v>368</v>
      </c>
      <c r="H301" s="114" t="str">
        <f aca="false">MID(A29,8,2)</f>
        <v>00</v>
      </c>
      <c r="I301" s="115" t="str">
        <f aca="false">MID(A29,10,2)</f>
        <v>00</v>
      </c>
      <c r="J301" s="78" t="str">
        <f aca="false">MID(A29,12,2)</f>
        <v>00</v>
      </c>
      <c r="K301" s="115" t="str">
        <f aca="false">MID(A29,14,2)</f>
        <v>00</v>
      </c>
      <c r="L301" s="116" t="str">
        <f aca="false">MID(A29,16,2)</f>
        <v>00</v>
      </c>
      <c r="M301" s="117" t="str">
        <f aca="false">MID(A29,18,2)</f>
        <v>00</v>
      </c>
      <c r="N301" s="46" t="s">
        <v>67</v>
      </c>
      <c r="P301" s="89"/>
      <c r="Q301" s="89"/>
      <c r="R301" s="89"/>
      <c r="S301" s="89"/>
      <c r="T301" s="89"/>
      <c r="U301" s="89"/>
      <c r="V301" s="89"/>
      <c r="W301" s="89"/>
      <c r="X301" s="62" t="s">
        <v>67</v>
      </c>
      <c r="Y301" s="63" t="s">
        <v>68</v>
      </c>
      <c r="Z301" s="64" t="s">
        <v>69</v>
      </c>
      <c r="AA301" s="46"/>
      <c r="AB301" s="62" t="s">
        <v>67</v>
      </c>
      <c r="AC301" s="63" t="s">
        <v>68</v>
      </c>
      <c r="AD301" s="64" t="s">
        <v>69</v>
      </c>
      <c r="AE301" s="46"/>
      <c r="AF301" s="62" t="s">
        <v>67</v>
      </c>
      <c r="AG301" s="63" t="s">
        <v>68</v>
      </c>
      <c r="AH301" s="64" t="s">
        <v>69</v>
      </c>
      <c r="AI301" s="65"/>
      <c r="AJ301" s="66" t="s">
        <v>70</v>
      </c>
      <c r="AK301" s="66"/>
    </row>
    <row r="302" customFormat="false" ht="15" hidden="false" customHeight="false" outlineLevel="0" collapsed="false">
      <c r="C302" s="53" t="s">
        <v>71</v>
      </c>
      <c r="D302" s="45" t="str">
        <f aca="false">HEX2BIN(D301,8)</f>
        <v>00000111</v>
      </c>
      <c r="E302" s="45" t="str">
        <f aca="false">HEX2BIN(E301,8)</f>
        <v>00100000</v>
      </c>
      <c r="F302" s="45" t="str">
        <f aca="false">HEX2BIN(F301,8)</f>
        <v>00000100</v>
      </c>
      <c r="G302" s="45" t="str">
        <f aca="false">HEX2BIN(G301,8)</f>
        <v>00100101</v>
      </c>
      <c r="H302" s="45" t="str">
        <f aca="false">HEX2BIN(H301,8)</f>
        <v>00000000</v>
      </c>
      <c r="I302" s="45" t="str">
        <f aca="false">HEX2BIN(I301,8)</f>
        <v>00000000</v>
      </c>
      <c r="J302" s="45" t="str">
        <f aca="false">HEX2BIN(J301,8)</f>
        <v>00000000</v>
      </c>
      <c r="K302" s="45" t="str">
        <f aca="false">HEX2BIN(K301,8)</f>
        <v>00000000</v>
      </c>
      <c r="L302" s="45" t="str">
        <f aca="false">HEX2BIN(L301,8)</f>
        <v>00000000</v>
      </c>
      <c r="M302" s="65"/>
      <c r="N302" s="46"/>
      <c r="P302" s="89"/>
      <c r="Q302" s="89"/>
      <c r="R302" s="89"/>
      <c r="S302" s="89"/>
      <c r="T302" s="89"/>
      <c r="U302" s="89"/>
      <c r="V302" s="89"/>
      <c r="W302" s="89"/>
      <c r="X302" s="68" t="str">
        <f aca="false">MID(J302,1,1)</f>
        <v>0</v>
      </c>
      <c r="Y302" s="69" t="str">
        <f aca="false">X302</f>
        <v>0</v>
      </c>
      <c r="Z302" s="53" t="s">
        <v>72</v>
      </c>
      <c r="AA302" s="70" t="s">
        <v>73</v>
      </c>
      <c r="AB302" s="68" t="str">
        <f aca="false">MID(K302,1,1)</f>
        <v>0</v>
      </c>
      <c r="AC302" s="69" t="str">
        <f aca="false">AB302</f>
        <v>0</v>
      </c>
      <c r="AD302" s="53" t="s">
        <v>72</v>
      </c>
      <c r="AE302" s="70" t="s">
        <v>73</v>
      </c>
      <c r="AF302" s="68" t="str">
        <f aca="false">MID(L302,1,1)</f>
        <v>0</v>
      </c>
      <c r="AG302" s="69" t="str">
        <f aca="false">AF302</f>
        <v>0</v>
      </c>
      <c r="AH302" s="53" t="s">
        <v>72</v>
      </c>
      <c r="AI302" s="70" t="s">
        <v>73</v>
      </c>
      <c r="AJ302" s="66"/>
      <c r="AK302" s="66"/>
    </row>
    <row r="303" customFormat="false" ht="15" hidden="false" customHeight="false" outlineLevel="0" collapsed="false">
      <c r="C303" s="53" t="s">
        <v>75</v>
      </c>
      <c r="D303" s="45" t="n">
        <f aca="false">HEX2DEC(D301)</f>
        <v>7</v>
      </c>
      <c r="E303" s="45" t="n">
        <f aca="false">HEX2DEC(E301)</f>
        <v>32</v>
      </c>
      <c r="F303" s="45" t="n">
        <f aca="false">HEX2DEC(F301)</f>
        <v>4</v>
      </c>
      <c r="G303" s="45" t="n">
        <f aca="false">HEX2DEC(G301)</f>
        <v>37</v>
      </c>
      <c r="H303" s="45" t="n">
        <f aca="false">HEX2DEC(H301)</f>
        <v>0</v>
      </c>
      <c r="I303" s="45" t="n">
        <f aca="false">HEX2DEC(I301)</f>
        <v>0</v>
      </c>
      <c r="J303" s="45" t="n">
        <f aca="false">HEX2DEC(J301)</f>
        <v>0</v>
      </c>
      <c r="K303" s="45" t="n">
        <f aca="false">HEX2DEC(K301)</f>
        <v>0</v>
      </c>
      <c r="L303" s="45" t="n">
        <f aca="false">HEX2DEC(L301)</f>
        <v>0</v>
      </c>
      <c r="M303" s="45" t="n">
        <f aca="false">SUM(D303:L303)</f>
        <v>80</v>
      </c>
      <c r="N303" s="46"/>
      <c r="P303" s="89"/>
      <c r="Q303" s="89"/>
      <c r="R303" s="89"/>
      <c r="S303" s="89"/>
      <c r="T303" s="89"/>
      <c r="U303" s="89"/>
      <c r="V303" s="89"/>
      <c r="W303" s="89"/>
      <c r="X303" s="68" t="str">
        <f aca="false">MID(J302,2,1)</f>
        <v>0</v>
      </c>
      <c r="Y303" s="69" t="str">
        <f aca="false">X303</f>
        <v>0</v>
      </c>
      <c r="Z303" s="53" t="s">
        <v>76</v>
      </c>
      <c r="AA303" s="70" t="s">
        <v>73</v>
      </c>
      <c r="AB303" s="68" t="str">
        <f aca="false">MID(K302,2,1)</f>
        <v>0</v>
      </c>
      <c r="AC303" s="69" t="str">
        <f aca="false">AB303</f>
        <v>0</v>
      </c>
      <c r="AD303" s="53" t="s">
        <v>76</v>
      </c>
      <c r="AE303" s="70" t="s">
        <v>73</v>
      </c>
      <c r="AF303" s="68" t="str">
        <f aca="false">MID(L302,2,1)</f>
        <v>0</v>
      </c>
      <c r="AG303" s="69" t="str">
        <f aca="false">AF303</f>
        <v>0</v>
      </c>
      <c r="AH303" s="53" t="s">
        <v>76</v>
      </c>
      <c r="AI303" s="70" t="s">
        <v>73</v>
      </c>
      <c r="AJ303" s="66"/>
      <c r="AK303" s="66"/>
    </row>
    <row r="304" customFormat="false" ht="15" hidden="false" customHeight="false" outlineLevel="0" collapsed="false">
      <c r="C304" s="53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46"/>
      <c r="P304" s="89"/>
      <c r="Q304" s="89"/>
      <c r="R304" s="89"/>
      <c r="S304" s="89"/>
      <c r="T304" s="89"/>
      <c r="U304" s="89"/>
      <c r="V304" s="89"/>
      <c r="W304" s="89"/>
      <c r="X304" s="68" t="str">
        <f aca="false">MID(J302,3,1)</f>
        <v>0</v>
      </c>
      <c r="Y304" s="69" t="str">
        <f aca="false">X304</f>
        <v>0</v>
      </c>
      <c r="Z304" s="53" t="s">
        <v>78</v>
      </c>
      <c r="AA304" s="70" t="s">
        <v>73</v>
      </c>
      <c r="AB304" s="68" t="str">
        <f aca="false">MID(K302,3,1)</f>
        <v>0</v>
      </c>
      <c r="AC304" s="69" t="str">
        <f aca="false">AB304</f>
        <v>0</v>
      </c>
      <c r="AD304" s="53" t="s">
        <v>78</v>
      </c>
      <c r="AE304" s="70" t="s">
        <v>73</v>
      </c>
      <c r="AF304" s="68" t="str">
        <f aca="false">MID(L302,3,1)</f>
        <v>0</v>
      </c>
      <c r="AG304" s="69" t="str">
        <f aca="false">AF304</f>
        <v>0</v>
      </c>
      <c r="AH304" s="53" t="s">
        <v>78</v>
      </c>
      <c r="AI304" s="70" t="s">
        <v>73</v>
      </c>
      <c r="AJ304" s="66"/>
      <c r="AK304" s="66"/>
    </row>
    <row r="305" customFormat="false" ht="15.75" hidden="false" customHeight="false" outlineLevel="0" collapsed="false">
      <c r="C305" s="53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46"/>
      <c r="P305" s="89"/>
      <c r="Q305" s="89"/>
      <c r="R305" s="89"/>
      <c r="S305" s="89"/>
      <c r="T305" s="89"/>
      <c r="U305" s="89"/>
      <c r="V305" s="89"/>
      <c r="W305" s="89"/>
      <c r="X305" s="68" t="str">
        <f aca="false">MID(J302,4,1)</f>
        <v>0</v>
      </c>
      <c r="Y305" s="69" t="str">
        <f aca="false">X305</f>
        <v>0</v>
      </c>
      <c r="Z305" s="53" t="s">
        <v>79</v>
      </c>
      <c r="AA305" s="70" t="s">
        <v>73</v>
      </c>
      <c r="AB305" s="68" t="str">
        <f aca="false">MID(K302,4,1)</f>
        <v>0</v>
      </c>
      <c r="AC305" s="69" t="str">
        <f aca="false">AB305</f>
        <v>0</v>
      </c>
      <c r="AD305" s="53" t="s">
        <v>79</v>
      </c>
      <c r="AE305" s="70" t="s">
        <v>73</v>
      </c>
      <c r="AF305" s="68" t="str">
        <f aca="false">MID(L302,4,1)</f>
        <v>0</v>
      </c>
      <c r="AG305" s="69" t="str">
        <f aca="false">AF305</f>
        <v>0</v>
      </c>
      <c r="AH305" s="53" t="s">
        <v>79</v>
      </c>
      <c r="AI305" s="70" t="s">
        <v>73</v>
      </c>
      <c r="AJ305" s="66"/>
      <c r="AK305" s="66"/>
    </row>
    <row r="306" customFormat="false" ht="15.75" hidden="false" customHeight="false" outlineLevel="0" collapsed="false">
      <c r="C306" s="53" t="s">
        <v>62</v>
      </c>
      <c r="D306" s="73" t="str">
        <f aca="false">D301</f>
        <v>07</v>
      </c>
      <c r="E306" s="74" t="str">
        <f aca="false">E301</f>
        <v>20</v>
      </c>
      <c r="F306" s="74" t="str">
        <f aca="false">F301</f>
        <v>04</v>
      </c>
      <c r="G306" s="75" t="str">
        <f aca="false">G301</f>
        <v>25</v>
      </c>
      <c r="H306" s="141" t="str">
        <f aca="false">H301</f>
        <v>00</v>
      </c>
      <c r="I306" s="130" t="str">
        <f aca="false">I301</f>
        <v>00</v>
      </c>
      <c r="J306" s="78" t="str">
        <f aca="false">BIN2HEX(J307,2)</f>
        <v>00</v>
      </c>
      <c r="K306" s="79" t="str">
        <f aca="false">BIN2HEX(K307,2)</f>
        <v>00</v>
      </c>
      <c r="L306" s="80" t="str">
        <f aca="false">BIN2HEX(L307,2)</f>
        <v>00</v>
      </c>
      <c r="M306" s="81" t="str">
        <f aca="false">IF(LEN(M307)&gt;2,MID(M307,2,2),M307)</f>
        <v>50</v>
      </c>
      <c r="N306" s="46" t="s">
        <v>68</v>
      </c>
      <c r="P306" s="89"/>
      <c r="Q306" s="89"/>
      <c r="R306" s="89"/>
      <c r="S306" s="89"/>
      <c r="T306" s="89"/>
      <c r="U306" s="89"/>
      <c r="V306" s="89"/>
      <c r="W306" s="89"/>
      <c r="X306" s="68" t="str">
        <f aca="false">MID(J302,5,1)</f>
        <v>0</v>
      </c>
      <c r="Y306" s="69" t="str">
        <f aca="false">X306</f>
        <v>0</v>
      </c>
      <c r="Z306" s="53" t="s">
        <v>80</v>
      </c>
      <c r="AA306" s="70" t="s">
        <v>73</v>
      </c>
      <c r="AB306" s="68" t="str">
        <f aca="false">MID(K302,5,1)</f>
        <v>0</v>
      </c>
      <c r="AC306" s="69" t="str">
        <f aca="false">AB306</f>
        <v>0</v>
      </c>
      <c r="AD306" s="53" t="s">
        <v>80</v>
      </c>
      <c r="AE306" s="70" t="s">
        <v>73</v>
      </c>
      <c r="AF306" s="68" t="str">
        <f aca="false">MID(L302,5,1)</f>
        <v>0</v>
      </c>
      <c r="AG306" s="69" t="str">
        <f aca="false">AF306</f>
        <v>0</v>
      </c>
      <c r="AH306" s="53" t="s">
        <v>80</v>
      </c>
      <c r="AI306" s="70" t="s">
        <v>73</v>
      </c>
      <c r="AJ306" s="66"/>
      <c r="AK306" s="66"/>
    </row>
    <row r="307" customFormat="false" ht="15" hidden="false" customHeight="false" outlineLevel="0" collapsed="false">
      <c r="C307" s="53" t="s">
        <v>71</v>
      </c>
      <c r="D307" s="45" t="str">
        <f aca="false">HEX2BIN(D306,8)</f>
        <v>00000111</v>
      </c>
      <c r="E307" s="45" t="str">
        <f aca="false">HEX2BIN(E306,8)</f>
        <v>00100000</v>
      </c>
      <c r="F307" s="45" t="str">
        <f aca="false">HEX2BIN(F306,8)</f>
        <v>00000100</v>
      </c>
      <c r="G307" s="45" t="str">
        <f aca="false">HEX2BIN(G306,8)</f>
        <v>00100101</v>
      </c>
      <c r="H307" s="82"/>
      <c r="I307" s="45"/>
      <c r="J307" s="82" t="str">
        <f aca="false">Y302&amp;Y303&amp;Y304&amp;Y305&amp;Y306&amp;Y307&amp;Y308&amp;Y309</f>
        <v>00000000</v>
      </c>
      <c r="K307" s="82" t="str">
        <f aca="false">AC302&amp;AC303&amp;AC304&amp;AC305&amp;AC306&amp;AC307&amp;AC308&amp;AC309</f>
        <v>00000000</v>
      </c>
      <c r="L307" s="45" t="str">
        <f aca="false">AG302&amp;AG303&amp;AG304&amp;AG305&amp;AG306&amp;AG307&amp;AG308&amp;AG309</f>
        <v>00000000</v>
      </c>
      <c r="M307" s="45" t="str">
        <f aca="false">DEC2HEX(M308)</f>
        <v>50</v>
      </c>
      <c r="N307" s="46"/>
      <c r="P307" s="89"/>
      <c r="Q307" s="89"/>
      <c r="R307" s="89"/>
      <c r="S307" s="89"/>
      <c r="T307" s="89"/>
      <c r="U307" s="89"/>
      <c r="V307" s="89"/>
      <c r="W307" s="89"/>
      <c r="X307" s="68" t="str">
        <f aca="false">MID(J302,6,1)</f>
        <v>0</v>
      </c>
      <c r="Y307" s="69" t="str">
        <f aca="false">X307</f>
        <v>0</v>
      </c>
      <c r="Z307" s="53" t="s">
        <v>83</v>
      </c>
      <c r="AA307" s="70" t="s">
        <v>73</v>
      </c>
      <c r="AB307" s="68" t="str">
        <f aca="false">MID(K302,6,1)</f>
        <v>0</v>
      </c>
      <c r="AC307" s="69" t="str">
        <f aca="false">AB307</f>
        <v>0</v>
      </c>
      <c r="AD307" s="53" t="s">
        <v>83</v>
      </c>
      <c r="AE307" s="70" t="s">
        <v>73</v>
      </c>
      <c r="AF307" s="68" t="str">
        <f aca="false">MID(L302,6,1)</f>
        <v>0</v>
      </c>
      <c r="AG307" s="69" t="str">
        <f aca="false">AF307</f>
        <v>0</v>
      </c>
      <c r="AH307" s="53" t="s">
        <v>83</v>
      </c>
      <c r="AI307" s="70" t="s">
        <v>73</v>
      </c>
      <c r="AJ307" s="66"/>
      <c r="AK307" s="66"/>
    </row>
    <row r="308" customFormat="false" ht="15" hidden="false" customHeight="false" outlineLevel="0" collapsed="false">
      <c r="C308" s="53" t="s">
        <v>75</v>
      </c>
      <c r="D308" s="45" t="n">
        <f aca="false">HEX2DEC(D306)</f>
        <v>7</v>
      </c>
      <c r="E308" s="45" t="n">
        <f aca="false">HEX2DEC(E306)</f>
        <v>32</v>
      </c>
      <c r="F308" s="45" t="n">
        <f aca="false">HEX2DEC(F306)</f>
        <v>4</v>
      </c>
      <c r="G308" s="45" t="n">
        <f aca="false">HEX2DEC(G306)</f>
        <v>37</v>
      </c>
      <c r="H308" s="45" t="n">
        <f aca="false">HEX2DEC(H306)</f>
        <v>0</v>
      </c>
      <c r="I308" s="45" t="n">
        <f aca="false">HEX2DEC(I306)</f>
        <v>0</v>
      </c>
      <c r="J308" s="45" t="n">
        <f aca="false">HEX2DEC(J306)</f>
        <v>0</v>
      </c>
      <c r="K308" s="45" t="n">
        <f aca="false">HEX2DEC(K306)</f>
        <v>0</v>
      </c>
      <c r="L308" s="45" t="n">
        <f aca="false">HEX2DEC(L306)</f>
        <v>0</v>
      </c>
      <c r="M308" s="45" t="n">
        <f aca="false">SUM(D308:L308)</f>
        <v>80</v>
      </c>
      <c r="N308" s="46"/>
      <c r="P308" s="89"/>
      <c r="Q308" s="89"/>
      <c r="R308" s="89"/>
      <c r="S308" s="89"/>
      <c r="T308" s="89"/>
      <c r="U308" s="89"/>
      <c r="V308" s="89"/>
      <c r="W308" s="89"/>
      <c r="X308" s="68" t="str">
        <f aca="false">MID(J302,7,1)</f>
        <v>0</v>
      </c>
      <c r="Y308" s="69" t="str">
        <f aca="false">X308</f>
        <v>0</v>
      </c>
      <c r="Z308" s="53" t="s">
        <v>84</v>
      </c>
      <c r="AA308" s="70" t="s">
        <v>73</v>
      </c>
      <c r="AB308" s="68" t="str">
        <f aca="false">MID(K302,7,1)</f>
        <v>0</v>
      </c>
      <c r="AC308" s="69" t="str">
        <f aca="false">AB308</f>
        <v>0</v>
      </c>
      <c r="AD308" s="53" t="s">
        <v>84</v>
      </c>
      <c r="AE308" s="70" t="s">
        <v>73</v>
      </c>
      <c r="AF308" s="68" t="str">
        <f aca="false">MID(L302,7,1)</f>
        <v>0</v>
      </c>
      <c r="AG308" s="69" t="str">
        <f aca="false">AF308</f>
        <v>0</v>
      </c>
      <c r="AH308" s="53" t="s">
        <v>84</v>
      </c>
      <c r="AI308" s="70" t="s">
        <v>73</v>
      </c>
      <c r="AJ308" s="66"/>
      <c r="AK308" s="66"/>
    </row>
    <row r="309" customFormat="false" ht="15.75" hidden="false" customHeight="false" outlineLevel="0" collapsed="false">
      <c r="C309" s="83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5"/>
      <c r="P309" s="89"/>
      <c r="Q309" s="89"/>
      <c r="R309" s="89"/>
      <c r="S309" s="89"/>
      <c r="T309" s="89"/>
      <c r="U309" s="89"/>
      <c r="V309" s="89"/>
      <c r="W309" s="89"/>
      <c r="X309" s="86" t="str">
        <f aca="false">MID(J302,8,1)</f>
        <v>0</v>
      </c>
      <c r="Y309" s="93" t="str">
        <f aca="false">X309</f>
        <v>0</v>
      </c>
      <c r="Z309" s="83" t="s">
        <v>86</v>
      </c>
      <c r="AA309" s="34" t="s">
        <v>73</v>
      </c>
      <c r="AB309" s="86" t="str">
        <f aca="false">MID(K302,8,1)</f>
        <v>0</v>
      </c>
      <c r="AC309" s="93" t="str">
        <f aca="false">AB309</f>
        <v>0</v>
      </c>
      <c r="AD309" s="83" t="s">
        <v>86</v>
      </c>
      <c r="AE309" s="34" t="s">
        <v>73</v>
      </c>
      <c r="AF309" s="86" t="str">
        <f aca="false">MID(L302,8,1)</f>
        <v>0</v>
      </c>
      <c r="AG309" s="93" t="str">
        <f aca="false">AF309</f>
        <v>0</v>
      </c>
      <c r="AH309" s="83" t="s">
        <v>86</v>
      </c>
      <c r="AI309" s="34" t="s">
        <v>73</v>
      </c>
      <c r="AJ309" s="66"/>
      <c r="AK309" s="66"/>
    </row>
    <row r="310" customFormat="false" ht="15.75" hidden="false" customHeight="false" outlineLevel="0" collapsed="false"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 t="s">
        <v>47</v>
      </c>
      <c r="N310" s="42"/>
      <c r="P310" s="43" t="s">
        <v>369</v>
      </c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</row>
    <row r="311" customFormat="false" ht="15.75" hidden="false" customHeight="false" outlineLevel="0" collapsed="false">
      <c r="C311" s="53"/>
      <c r="D311" s="44" t="s">
        <v>370</v>
      </c>
      <c r="E311" s="44"/>
      <c r="F311" s="44"/>
      <c r="G311" s="44"/>
      <c r="H311" s="45" t="s">
        <v>50</v>
      </c>
      <c r="I311" s="45" t="s">
        <v>51</v>
      </c>
      <c r="J311" s="45" t="s">
        <v>52</v>
      </c>
      <c r="K311" s="45" t="s">
        <v>53</v>
      </c>
      <c r="L311" s="45" t="s">
        <v>54</v>
      </c>
      <c r="M311" s="45" t="s">
        <v>55</v>
      </c>
      <c r="N311" s="46"/>
      <c r="P311" s="47" t="s">
        <v>56</v>
      </c>
      <c r="Q311" s="47"/>
      <c r="R311" s="47"/>
      <c r="S311" s="47"/>
      <c r="T311" s="48" t="s">
        <v>57</v>
      </c>
      <c r="U311" s="48"/>
      <c r="V311" s="48"/>
      <c r="W311" s="48"/>
      <c r="X311" s="49" t="s">
        <v>58</v>
      </c>
      <c r="Y311" s="49"/>
      <c r="Z311" s="49"/>
      <c r="AA311" s="49"/>
      <c r="AB311" s="50" t="s">
        <v>297</v>
      </c>
      <c r="AC311" s="50"/>
      <c r="AD311" s="50"/>
      <c r="AE311" s="50"/>
      <c r="AF311" s="92" t="s">
        <v>371</v>
      </c>
      <c r="AG311" s="92"/>
      <c r="AH311" s="92"/>
      <c r="AI311" s="92"/>
      <c r="AJ311" s="140" t="s">
        <v>61</v>
      </c>
      <c r="AK311" s="140"/>
    </row>
    <row r="312" customFormat="false" ht="15.75" hidden="false" customHeight="false" outlineLevel="0" collapsed="false">
      <c r="C312" s="53" t="s">
        <v>62</v>
      </c>
      <c r="D312" s="54" t="s">
        <v>63</v>
      </c>
      <c r="E312" s="55" t="s">
        <v>131</v>
      </c>
      <c r="F312" s="74" t="str">
        <f aca="false">MID(A30,4,2)</f>
        <v>04</v>
      </c>
      <c r="G312" s="56" t="s">
        <v>372</v>
      </c>
      <c r="H312" s="78" t="str">
        <f aca="false">MID(A30,8,2)</f>
        <v>00</v>
      </c>
      <c r="I312" s="115" t="str">
        <f aca="false">MID(A30,10,2)</f>
        <v>00</v>
      </c>
      <c r="J312" s="115" t="str">
        <f aca="false">MID(A30,12,2)</f>
        <v>00</v>
      </c>
      <c r="K312" s="116" t="str">
        <f aca="false">MID(A30,14,2)</f>
        <v>00</v>
      </c>
      <c r="L312" s="116" t="str">
        <f aca="false">MID(A30,16,2)</f>
        <v>00</v>
      </c>
      <c r="M312" s="117" t="str">
        <f aca="false">MID(A30,18,2)</f>
        <v>00</v>
      </c>
      <c r="N312" s="46" t="s">
        <v>67</v>
      </c>
      <c r="P312" s="62" t="s">
        <v>67</v>
      </c>
      <c r="Q312" s="63" t="s">
        <v>68</v>
      </c>
      <c r="R312" s="64" t="s">
        <v>69</v>
      </c>
      <c r="S312" s="46"/>
      <c r="T312" s="62" t="s">
        <v>67</v>
      </c>
      <c r="U312" s="63" t="s">
        <v>68</v>
      </c>
      <c r="V312" s="64" t="s">
        <v>69</v>
      </c>
      <c r="W312" s="46"/>
      <c r="X312" s="62" t="s">
        <v>67</v>
      </c>
      <c r="Y312" s="63" t="s">
        <v>68</v>
      </c>
      <c r="Z312" s="64" t="s">
        <v>69</v>
      </c>
      <c r="AA312" s="46"/>
      <c r="AB312" s="89"/>
      <c r="AC312" s="89"/>
      <c r="AD312" s="89"/>
      <c r="AE312" s="89"/>
      <c r="AF312" s="89"/>
      <c r="AG312" s="89"/>
      <c r="AH312" s="89"/>
      <c r="AI312" s="89"/>
      <c r="AJ312" s="66" t="s">
        <v>70</v>
      </c>
      <c r="AK312" s="66"/>
    </row>
    <row r="313" customFormat="false" ht="15" hidden="false" customHeight="false" outlineLevel="0" collapsed="false">
      <c r="C313" s="53" t="s">
        <v>71</v>
      </c>
      <c r="D313" s="45" t="str">
        <f aca="false">HEX2BIN(D312,8)</f>
        <v>00000111</v>
      </c>
      <c r="E313" s="45" t="str">
        <f aca="false">HEX2BIN(E312,8)</f>
        <v>00100000</v>
      </c>
      <c r="F313" s="45" t="str">
        <f aca="false">HEX2BIN(F312,8)</f>
        <v>00000100</v>
      </c>
      <c r="G313" s="45" t="str">
        <f aca="false">HEX2BIN(G312,8)</f>
        <v>00100110</v>
      </c>
      <c r="H313" s="45" t="str">
        <f aca="false">HEX2BIN(H312,8)</f>
        <v>00000000</v>
      </c>
      <c r="I313" s="45" t="str">
        <f aca="false">HEX2BIN(I312,8)</f>
        <v>00000000</v>
      </c>
      <c r="J313" s="45" t="str">
        <f aca="false">HEX2BIN(J312,8)</f>
        <v>00000000</v>
      </c>
      <c r="K313" s="45" t="str">
        <f aca="false">HEX2BIN(K312,8)</f>
        <v>00000000</v>
      </c>
      <c r="L313" s="45" t="str">
        <f aca="false">HEX2BIN(L312,8)</f>
        <v>00000000</v>
      </c>
      <c r="M313" s="65"/>
      <c r="N313" s="46"/>
      <c r="P313" s="68" t="str">
        <f aca="false">MID(H313,1,1)</f>
        <v>0</v>
      </c>
      <c r="Q313" s="69" t="str">
        <f aca="false">P313</f>
        <v>0</v>
      </c>
      <c r="R313" s="53" t="s">
        <v>72</v>
      </c>
      <c r="S313" s="70" t="s">
        <v>73</v>
      </c>
      <c r="T313" s="68" t="str">
        <f aca="false">MID(I313,1,1)</f>
        <v>0</v>
      </c>
      <c r="U313" s="69" t="str">
        <f aca="false">T313</f>
        <v>0</v>
      </c>
      <c r="V313" s="53" t="s">
        <v>72</v>
      </c>
      <c r="W313" s="70" t="s">
        <v>73</v>
      </c>
      <c r="X313" s="68" t="str">
        <f aca="false">MID(J313,1,1)</f>
        <v>0</v>
      </c>
      <c r="Y313" s="69" t="str">
        <f aca="false">X313</f>
        <v>0</v>
      </c>
      <c r="Z313" s="53" t="s">
        <v>72</v>
      </c>
      <c r="AA313" s="70" t="s">
        <v>73</v>
      </c>
      <c r="AB313" s="89"/>
      <c r="AC313" s="89"/>
      <c r="AD313" s="89"/>
      <c r="AE313" s="89"/>
      <c r="AF313" s="89"/>
      <c r="AG313" s="89"/>
      <c r="AH313" s="89"/>
      <c r="AI313" s="89"/>
      <c r="AJ313" s="66"/>
      <c r="AK313" s="66"/>
    </row>
    <row r="314" customFormat="false" ht="15" hidden="false" customHeight="false" outlineLevel="0" collapsed="false">
      <c r="C314" s="53" t="s">
        <v>75</v>
      </c>
      <c r="D314" s="45" t="n">
        <f aca="false">HEX2DEC(D312)</f>
        <v>7</v>
      </c>
      <c r="E314" s="45" t="n">
        <f aca="false">HEX2DEC(E312)</f>
        <v>32</v>
      </c>
      <c r="F314" s="45" t="n">
        <f aca="false">HEX2DEC(F312)</f>
        <v>4</v>
      </c>
      <c r="G314" s="45" t="n">
        <f aca="false">HEX2DEC(G312)</f>
        <v>38</v>
      </c>
      <c r="H314" s="45" t="n">
        <f aca="false">HEX2DEC(H312)</f>
        <v>0</v>
      </c>
      <c r="I314" s="45" t="n">
        <f aca="false">HEX2DEC(I312)</f>
        <v>0</v>
      </c>
      <c r="J314" s="45" t="n">
        <f aca="false">HEX2DEC(J312)</f>
        <v>0</v>
      </c>
      <c r="K314" s="45" t="n">
        <f aca="false">HEX2DEC(K312)</f>
        <v>0</v>
      </c>
      <c r="L314" s="45" t="n">
        <f aca="false">HEX2DEC(L312)</f>
        <v>0</v>
      </c>
      <c r="M314" s="45" t="n">
        <f aca="false">SUM(D314:L314)</f>
        <v>81</v>
      </c>
      <c r="N314" s="46"/>
      <c r="P314" s="68" t="str">
        <f aca="false">MID(H313,2,1)</f>
        <v>0</v>
      </c>
      <c r="Q314" s="69" t="str">
        <f aca="false">P314</f>
        <v>0</v>
      </c>
      <c r="R314" s="53" t="s">
        <v>76</v>
      </c>
      <c r="S314" s="70" t="s">
        <v>73</v>
      </c>
      <c r="T314" s="68" t="str">
        <f aca="false">MID(I313,2,1)</f>
        <v>0</v>
      </c>
      <c r="U314" s="69" t="str">
        <f aca="false">T314</f>
        <v>0</v>
      </c>
      <c r="V314" s="53" t="s">
        <v>76</v>
      </c>
      <c r="W314" s="70" t="s">
        <v>73</v>
      </c>
      <c r="X314" s="68" t="str">
        <f aca="false">MID(J313,2,1)</f>
        <v>0</v>
      </c>
      <c r="Y314" s="69" t="str">
        <f aca="false">X314</f>
        <v>0</v>
      </c>
      <c r="Z314" s="53" t="s">
        <v>76</v>
      </c>
      <c r="AA314" s="70" t="s">
        <v>73</v>
      </c>
      <c r="AB314" s="89"/>
      <c r="AC314" s="89"/>
      <c r="AD314" s="89"/>
      <c r="AE314" s="89"/>
      <c r="AF314" s="89"/>
      <c r="AG314" s="89"/>
      <c r="AH314" s="89"/>
      <c r="AI314" s="89"/>
      <c r="AJ314" s="66"/>
      <c r="AK314" s="66"/>
    </row>
    <row r="315" customFormat="false" ht="15" hidden="false" customHeight="false" outlineLevel="0" collapsed="false">
      <c r="C315" s="53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46"/>
      <c r="P315" s="68" t="str">
        <f aca="false">MID(H313,3,1)</f>
        <v>0</v>
      </c>
      <c r="Q315" s="69" t="str">
        <f aca="false">P315</f>
        <v>0</v>
      </c>
      <c r="R315" s="53" t="s">
        <v>78</v>
      </c>
      <c r="S315" s="70" t="s">
        <v>73</v>
      </c>
      <c r="T315" s="68" t="str">
        <f aca="false">MID(I313,3,1)</f>
        <v>0</v>
      </c>
      <c r="U315" s="69" t="str">
        <f aca="false">T315</f>
        <v>0</v>
      </c>
      <c r="V315" s="53" t="s">
        <v>78</v>
      </c>
      <c r="W315" s="70" t="s">
        <v>73</v>
      </c>
      <c r="X315" s="68" t="str">
        <f aca="false">MID(J313,3,1)</f>
        <v>0</v>
      </c>
      <c r="Y315" s="69" t="str">
        <f aca="false">X315</f>
        <v>0</v>
      </c>
      <c r="Z315" s="53" t="s">
        <v>78</v>
      </c>
      <c r="AA315" s="70" t="s">
        <v>73</v>
      </c>
      <c r="AB315" s="89"/>
      <c r="AC315" s="89"/>
      <c r="AD315" s="89"/>
      <c r="AE315" s="89"/>
      <c r="AF315" s="89"/>
      <c r="AG315" s="89"/>
      <c r="AH315" s="89"/>
      <c r="AI315" s="89"/>
      <c r="AJ315" s="66"/>
      <c r="AK315" s="66"/>
    </row>
    <row r="316" customFormat="false" ht="15.75" hidden="false" customHeight="false" outlineLevel="0" collapsed="false">
      <c r="C316" s="53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46"/>
      <c r="P316" s="68" t="str">
        <f aca="false">MID(H313,4,1)</f>
        <v>0</v>
      </c>
      <c r="Q316" s="69" t="str">
        <f aca="false">P316</f>
        <v>0</v>
      </c>
      <c r="R316" s="53" t="s">
        <v>79</v>
      </c>
      <c r="S316" s="70" t="s">
        <v>73</v>
      </c>
      <c r="T316" s="68" t="str">
        <f aca="false">MID(I313,4,1)</f>
        <v>0</v>
      </c>
      <c r="U316" s="69" t="str">
        <f aca="false">T316</f>
        <v>0</v>
      </c>
      <c r="V316" s="53" t="s">
        <v>79</v>
      </c>
      <c r="W316" s="70" t="s">
        <v>73</v>
      </c>
      <c r="X316" s="68" t="str">
        <f aca="false">MID(J313,4,1)</f>
        <v>0</v>
      </c>
      <c r="Y316" s="69" t="str">
        <f aca="false">X316</f>
        <v>0</v>
      </c>
      <c r="Z316" s="53" t="s">
        <v>79</v>
      </c>
      <c r="AA316" s="70" t="s">
        <v>73</v>
      </c>
      <c r="AB316" s="89"/>
      <c r="AC316" s="89"/>
      <c r="AD316" s="89"/>
      <c r="AE316" s="89"/>
      <c r="AF316" s="89"/>
      <c r="AG316" s="89"/>
      <c r="AH316" s="89"/>
      <c r="AI316" s="89"/>
      <c r="AJ316" s="66"/>
      <c r="AK316" s="66"/>
    </row>
    <row r="317" customFormat="false" ht="15.75" hidden="false" customHeight="false" outlineLevel="0" collapsed="false">
      <c r="C317" s="53" t="s">
        <v>62</v>
      </c>
      <c r="D317" s="73" t="str">
        <f aca="false">D312</f>
        <v>07</v>
      </c>
      <c r="E317" s="74" t="str">
        <f aca="false">E312</f>
        <v>20</v>
      </c>
      <c r="F317" s="74" t="str">
        <f aca="false">F312</f>
        <v>04</v>
      </c>
      <c r="G317" s="75" t="str">
        <f aca="false">G312</f>
        <v>26</v>
      </c>
      <c r="H317" s="76" t="str">
        <f aca="false">BIN2HEX(H318,2)</f>
        <v>00</v>
      </c>
      <c r="I317" s="77" t="str">
        <f aca="false">BIN2HEX(I318,2)</f>
        <v>00</v>
      </c>
      <c r="J317" s="78" t="str">
        <f aca="false">BIN2HEX(J318,2)</f>
        <v>00</v>
      </c>
      <c r="K317" s="130" t="str">
        <f aca="false">K312</f>
        <v>00</v>
      </c>
      <c r="L317" s="131" t="str">
        <f aca="false">L312</f>
        <v>00</v>
      </c>
      <c r="M317" s="81" t="str">
        <f aca="false">IF(LEN(M318)&gt;2,MID(M318,2,2),M318)</f>
        <v>51</v>
      </c>
      <c r="N317" s="46" t="s">
        <v>68</v>
      </c>
      <c r="P317" s="68" t="str">
        <f aca="false">MID(H313,5,1)</f>
        <v>0</v>
      </c>
      <c r="Q317" s="69" t="str">
        <f aca="false">P317</f>
        <v>0</v>
      </c>
      <c r="R317" s="53" t="s">
        <v>80</v>
      </c>
      <c r="S317" s="70" t="s">
        <v>73</v>
      </c>
      <c r="T317" s="68" t="str">
        <f aca="false">MID(I313,5,1)</f>
        <v>0</v>
      </c>
      <c r="U317" s="69" t="str">
        <f aca="false">T317</f>
        <v>0</v>
      </c>
      <c r="V317" s="53" t="s">
        <v>80</v>
      </c>
      <c r="W317" s="70" t="s">
        <v>73</v>
      </c>
      <c r="X317" s="68" t="str">
        <f aca="false">MID(J313,5,1)</f>
        <v>0</v>
      </c>
      <c r="Y317" s="69" t="str">
        <f aca="false">X317</f>
        <v>0</v>
      </c>
      <c r="Z317" s="53" t="s">
        <v>80</v>
      </c>
      <c r="AA317" s="70" t="s">
        <v>73</v>
      </c>
      <c r="AB317" s="89"/>
      <c r="AC317" s="89"/>
      <c r="AD317" s="89"/>
      <c r="AE317" s="89"/>
      <c r="AF317" s="89"/>
      <c r="AG317" s="89"/>
      <c r="AH317" s="89"/>
      <c r="AI317" s="89"/>
      <c r="AJ317" s="66"/>
      <c r="AK317" s="66"/>
    </row>
    <row r="318" customFormat="false" ht="15" hidden="false" customHeight="false" outlineLevel="0" collapsed="false">
      <c r="C318" s="53" t="s">
        <v>71</v>
      </c>
      <c r="D318" s="45" t="str">
        <f aca="false">HEX2BIN(D317,8)</f>
        <v>00000111</v>
      </c>
      <c r="E318" s="45" t="str">
        <f aca="false">HEX2BIN(E317,8)</f>
        <v>00100000</v>
      </c>
      <c r="F318" s="45" t="str">
        <f aca="false">HEX2BIN(F317,8)</f>
        <v>00000100</v>
      </c>
      <c r="G318" s="45" t="str">
        <f aca="false">HEX2BIN(G317,8)</f>
        <v>00100110</v>
      </c>
      <c r="H318" s="82" t="str">
        <f aca="false">Q313&amp;Q314&amp;Q315&amp;Q316&amp;Q317&amp;Q318&amp;Q319&amp;Q320</f>
        <v>00000000</v>
      </c>
      <c r="I318" s="45" t="str">
        <f aca="false">U313&amp;U314&amp;U315&amp;U316&amp;U317&amp;U318&amp;U319&amp;U320</f>
        <v>00000000</v>
      </c>
      <c r="J318" s="82" t="str">
        <f aca="false">Y313&amp;Y314&amp;Y315&amp;Y316&amp;Y317&amp;Y318&amp;Y319&amp;Y320</f>
        <v>00000000</v>
      </c>
      <c r="K318" s="82"/>
      <c r="L318" s="45"/>
      <c r="M318" s="45" t="str">
        <f aca="false">DEC2HEX(M319)</f>
        <v>51</v>
      </c>
      <c r="N318" s="46"/>
      <c r="P318" s="68" t="str">
        <f aca="false">MID(H313,6,1)</f>
        <v>0</v>
      </c>
      <c r="Q318" s="69" t="str">
        <f aca="false">P318</f>
        <v>0</v>
      </c>
      <c r="R318" s="53" t="s">
        <v>83</v>
      </c>
      <c r="S318" s="70" t="s">
        <v>73</v>
      </c>
      <c r="T318" s="68" t="str">
        <f aca="false">MID(I313,6,1)</f>
        <v>0</v>
      </c>
      <c r="U318" s="69" t="str">
        <f aca="false">T318</f>
        <v>0</v>
      </c>
      <c r="V318" s="53" t="s">
        <v>83</v>
      </c>
      <c r="W318" s="70" t="s">
        <v>73</v>
      </c>
      <c r="X318" s="68" t="str">
        <f aca="false">MID(J313,6,1)</f>
        <v>0</v>
      </c>
      <c r="Y318" s="69" t="str">
        <f aca="false">X318</f>
        <v>0</v>
      </c>
      <c r="Z318" s="53" t="s">
        <v>83</v>
      </c>
      <c r="AA318" s="70" t="s">
        <v>73</v>
      </c>
      <c r="AB318" s="89"/>
      <c r="AC318" s="89"/>
      <c r="AD318" s="89"/>
      <c r="AE318" s="89"/>
      <c r="AF318" s="89"/>
      <c r="AG318" s="89"/>
      <c r="AH318" s="89"/>
      <c r="AI318" s="89"/>
      <c r="AJ318" s="66"/>
      <c r="AK318" s="66"/>
    </row>
    <row r="319" customFormat="false" ht="15" hidden="false" customHeight="false" outlineLevel="0" collapsed="false">
      <c r="C319" s="53" t="s">
        <v>75</v>
      </c>
      <c r="D319" s="45" t="n">
        <f aca="false">HEX2DEC(D317)</f>
        <v>7</v>
      </c>
      <c r="E319" s="45" t="n">
        <f aca="false">HEX2DEC(E317)</f>
        <v>32</v>
      </c>
      <c r="F319" s="45" t="n">
        <f aca="false">HEX2DEC(F317)</f>
        <v>4</v>
      </c>
      <c r="G319" s="45" t="n">
        <f aca="false">HEX2DEC(G317)</f>
        <v>38</v>
      </c>
      <c r="H319" s="45" t="n">
        <f aca="false">HEX2DEC(H317)</f>
        <v>0</v>
      </c>
      <c r="I319" s="45" t="n">
        <f aca="false">HEX2DEC(I317)</f>
        <v>0</v>
      </c>
      <c r="J319" s="45" t="n">
        <f aca="false">HEX2DEC(J317)</f>
        <v>0</v>
      </c>
      <c r="K319" s="45" t="n">
        <f aca="false">HEX2DEC(K317)</f>
        <v>0</v>
      </c>
      <c r="L319" s="45" t="n">
        <f aca="false">HEX2DEC(L317)</f>
        <v>0</v>
      </c>
      <c r="M319" s="45" t="n">
        <f aca="false">SUM(D319:L319)</f>
        <v>81</v>
      </c>
      <c r="N319" s="46"/>
      <c r="P319" s="68" t="str">
        <f aca="false">MID(H313,7,1)</f>
        <v>0</v>
      </c>
      <c r="Q319" s="69" t="str">
        <f aca="false">P319</f>
        <v>0</v>
      </c>
      <c r="R319" s="53" t="s">
        <v>84</v>
      </c>
      <c r="S319" s="70" t="s">
        <v>73</v>
      </c>
      <c r="T319" s="68" t="str">
        <f aca="false">MID(I313,7,1)</f>
        <v>0</v>
      </c>
      <c r="U319" s="69" t="str">
        <f aca="false">T319</f>
        <v>0</v>
      </c>
      <c r="V319" s="53" t="s">
        <v>84</v>
      </c>
      <c r="W319" s="70" t="s">
        <v>73</v>
      </c>
      <c r="X319" s="68" t="str">
        <f aca="false">MID(J313,7,1)</f>
        <v>0</v>
      </c>
      <c r="Y319" s="69" t="str">
        <f aca="false">X319</f>
        <v>0</v>
      </c>
      <c r="Z319" s="53" t="s">
        <v>84</v>
      </c>
      <c r="AA319" s="70" t="s">
        <v>73</v>
      </c>
      <c r="AB319" s="89"/>
      <c r="AC319" s="89"/>
      <c r="AD319" s="89"/>
      <c r="AE319" s="89"/>
      <c r="AF319" s="89"/>
      <c r="AG319" s="89"/>
      <c r="AH319" s="89"/>
      <c r="AI319" s="89"/>
      <c r="AJ319" s="66"/>
      <c r="AK319" s="66"/>
    </row>
    <row r="320" customFormat="false" ht="15.75" hidden="false" customHeight="false" outlineLevel="0" collapsed="false">
      <c r="C320" s="83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5"/>
      <c r="P320" s="86" t="str">
        <f aca="false">MID(H313,8,1)</f>
        <v>0</v>
      </c>
      <c r="Q320" s="93" t="str">
        <f aca="false">P320</f>
        <v>0</v>
      </c>
      <c r="R320" s="83" t="s">
        <v>86</v>
      </c>
      <c r="S320" s="34" t="s">
        <v>73</v>
      </c>
      <c r="T320" s="86" t="str">
        <f aca="false">MID(I313,8,1)</f>
        <v>0</v>
      </c>
      <c r="U320" s="93" t="str">
        <f aca="false">T320</f>
        <v>0</v>
      </c>
      <c r="V320" s="83" t="s">
        <v>86</v>
      </c>
      <c r="W320" s="34" t="s">
        <v>73</v>
      </c>
      <c r="X320" s="86" t="str">
        <f aca="false">MID(J313,8,1)</f>
        <v>0</v>
      </c>
      <c r="Y320" s="93" t="str">
        <f aca="false">X320</f>
        <v>0</v>
      </c>
      <c r="Z320" s="83" t="s">
        <v>86</v>
      </c>
      <c r="AA320" s="34" t="s">
        <v>73</v>
      </c>
      <c r="AB320" s="89"/>
      <c r="AC320" s="89"/>
      <c r="AD320" s="89"/>
      <c r="AE320" s="89"/>
      <c r="AF320" s="89"/>
      <c r="AG320" s="89"/>
      <c r="AH320" s="89"/>
      <c r="AI320" s="89"/>
      <c r="AJ320" s="66"/>
      <c r="AK320" s="66"/>
    </row>
    <row r="321" customFormat="false" ht="15.75" hidden="false" customHeight="false" outlineLevel="0" collapsed="false">
      <c r="C321" s="40"/>
      <c r="D321" s="41"/>
      <c r="E321" s="41"/>
      <c r="F321" s="41"/>
      <c r="G321" s="41"/>
      <c r="H321" s="41"/>
      <c r="I321" s="41"/>
      <c r="J321" s="41"/>
      <c r="K321" s="41"/>
      <c r="L321" s="41"/>
      <c r="M321" s="41" t="s">
        <v>47</v>
      </c>
      <c r="N321" s="42"/>
      <c r="P321" s="43" t="s">
        <v>373</v>
      </c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</row>
    <row r="322" customFormat="false" ht="15.75" hidden="false" customHeight="false" outlineLevel="0" collapsed="false">
      <c r="C322" s="53"/>
      <c r="D322" s="44" t="s">
        <v>374</v>
      </c>
      <c r="E322" s="44"/>
      <c r="F322" s="44"/>
      <c r="G322" s="44"/>
      <c r="H322" s="45" t="s">
        <v>50</v>
      </c>
      <c r="I322" s="45" t="s">
        <v>51</v>
      </c>
      <c r="J322" s="45" t="s">
        <v>52</v>
      </c>
      <c r="K322" s="45" t="s">
        <v>53</v>
      </c>
      <c r="L322" s="45" t="s">
        <v>54</v>
      </c>
      <c r="M322" s="45" t="s">
        <v>55</v>
      </c>
      <c r="N322" s="46"/>
      <c r="P322" s="47" t="s">
        <v>56</v>
      </c>
      <c r="Q322" s="47"/>
      <c r="R322" s="47"/>
      <c r="S322" s="47"/>
      <c r="T322" s="48" t="s">
        <v>57</v>
      </c>
      <c r="U322" s="48"/>
      <c r="V322" s="48"/>
      <c r="W322" s="48"/>
      <c r="X322" s="49" t="s">
        <v>58</v>
      </c>
      <c r="Y322" s="49"/>
      <c r="Z322" s="49"/>
      <c r="AA322" s="49"/>
      <c r="AB322" s="50" t="s">
        <v>59</v>
      </c>
      <c r="AC322" s="50"/>
      <c r="AD322" s="50"/>
      <c r="AE322" s="50"/>
      <c r="AF322" s="92" t="s">
        <v>103</v>
      </c>
      <c r="AG322" s="92"/>
      <c r="AH322" s="92"/>
      <c r="AI322" s="92"/>
      <c r="AJ322" s="140" t="s">
        <v>61</v>
      </c>
      <c r="AK322" s="140"/>
    </row>
    <row r="323" customFormat="false" ht="15.75" hidden="false" customHeight="false" outlineLevel="0" collapsed="false">
      <c r="C323" s="53" t="s">
        <v>62</v>
      </c>
      <c r="D323" s="54" t="s">
        <v>63</v>
      </c>
      <c r="E323" s="55" t="s">
        <v>131</v>
      </c>
      <c r="F323" s="74" t="str">
        <f aca="false">MID(A31,4,2)</f>
        <v>04</v>
      </c>
      <c r="G323" s="56" t="s">
        <v>375</v>
      </c>
      <c r="H323" s="114" t="str">
        <f aca="false">MID(A31,8,2)</f>
        <v>00</v>
      </c>
      <c r="I323" s="115" t="str">
        <f aca="false">MID(A31,10,2)</f>
        <v>00</v>
      </c>
      <c r="J323" s="78" t="str">
        <f aca="false">MID(A31,12,2)</f>
        <v>00</v>
      </c>
      <c r="K323" s="115" t="str">
        <f aca="false">MID(A31,14,2)</f>
        <v>00</v>
      </c>
      <c r="L323" s="116" t="str">
        <f aca="false">MID(A31,16,2)</f>
        <v>00</v>
      </c>
      <c r="M323" s="117" t="str">
        <f aca="false">MID(A31,18,2)</f>
        <v>00</v>
      </c>
      <c r="N323" s="46" t="s">
        <v>67</v>
      </c>
      <c r="P323" s="62" t="s">
        <v>67</v>
      </c>
      <c r="Q323" s="63" t="s">
        <v>68</v>
      </c>
      <c r="R323" s="64" t="s">
        <v>69</v>
      </c>
      <c r="S323" s="46"/>
      <c r="T323" s="62" t="s">
        <v>67</v>
      </c>
      <c r="U323" s="63" t="s">
        <v>68</v>
      </c>
      <c r="V323" s="64" t="s">
        <v>69</v>
      </c>
      <c r="W323" s="46"/>
      <c r="X323" s="62" t="s">
        <v>67</v>
      </c>
      <c r="Y323" s="63" t="s">
        <v>68</v>
      </c>
      <c r="Z323" s="64" t="s">
        <v>69</v>
      </c>
      <c r="AA323" s="46"/>
      <c r="AB323" s="62" t="s">
        <v>67</v>
      </c>
      <c r="AC323" s="63" t="s">
        <v>68</v>
      </c>
      <c r="AD323" s="64" t="s">
        <v>69</v>
      </c>
      <c r="AE323" s="46"/>
      <c r="AF323" s="62" t="s">
        <v>67</v>
      </c>
      <c r="AG323" s="63" t="s">
        <v>68</v>
      </c>
      <c r="AH323" s="64" t="s">
        <v>69</v>
      </c>
      <c r="AI323" s="65"/>
      <c r="AJ323" s="66" t="s">
        <v>70</v>
      </c>
      <c r="AK323" s="66"/>
    </row>
    <row r="324" customFormat="false" ht="15" hidden="false" customHeight="false" outlineLevel="0" collapsed="false">
      <c r="C324" s="53" t="s">
        <v>71</v>
      </c>
      <c r="D324" s="45" t="str">
        <f aca="false">HEX2BIN(D323,8)</f>
        <v>00000111</v>
      </c>
      <c r="E324" s="45" t="str">
        <f aca="false">HEX2BIN(E323,8)</f>
        <v>00100000</v>
      </c>
      <c r="F324" s="45" t="str">
        <f aca="false">HEX2BIN(F323,8)</f>
        <v>00000100</v>
      </c>
      <c r="G324" s="45" t="str">
        <f aca="false">HEX2BIN(G323,8)</f>
        <v>00100111</v>
      </c>
      <c r="H324" s="45" t="str">
        <f aca="false">HEX2BIN(H323,8)</f>
        <v>00000000</v>
      </c>
      <c r="I324" s="45" t="str">
        <f aca="false">HEX2BIN(I323,8)</f>
        <v>00000000</v>
      </c>
      <c r="J324" s="45" t="str">
        <f aca="false">HEX2BIN(J323,8)</f>
        <v>00000000</v>
      </c>
      <c r="K324" s="45" t="str">
        <f aca="false">HEX2BIN(K323,8)</f>
        <v>00000000</v>
      </c>
      <c r="L324" s="45" t="str">
        <f aca="false">HEX2BIN(L323,8)</f>
        <v>00000000</v>
      </c>
      <c r="M324" s="65"/>
      <c r="N324" s="46"/>
      <c r="P324" s="68" t="str">
        <f aca="false">MID(H324,1,1)</f>
        <v>0</v>
      </c>
      <c r="Q324" s="69" t="str">
        <f aca="false">P324</f>
        <v>0</v>
      </c>
      <c r="R324" s="53" t="s">
        <v>72</v>
      </c>
      <c r="S324" s="70" t="s">
        <v>73</v>
      </c>
      <c r="T324" s="68" t="str">
        <f aca="false">MID(I324,1,1)</f>
        <v>0</v>
      </c>
      <c r="U324" s="69" t="str">
        <f aca="false">T324</f>
        <v>0</v>
      </c>
      <c r="V324" s="53" t="s">
        <v>72</v>
      </c>
      <c r="W324" s="70" t="s">
        <v>73</v>
      </c>
      <c r="X324" s="68" t="str">
        <f aca="false">MID(J324,1,1)</f>
        <v>0</v>
      </c>
      <c r="Y324" s="69" t="str">
        <f aca="false">X324</f>
        <v>0</v>
      </c>
      <c r="Z324" s="53" t="s">
        <v>72</v>
      </c>
      <c r="AA324" s="70" t="s">
        <v>73</v>
      </c>
      <c r="AB324" s="68" t="str">
        <f aca="false">MID(K324,1,1)</f>
        <v>0</v>
      </c>
      <c r="AC324" s="69" t="str">
        <f aca="false">AB324</f>
        <v>0</v>
      </c>
      <c r="AD324" s="53" t="s">
        <v>72</v>
      </c>
      <c r="AE324" s="70" t="s">
        <v>73</v>
      </c>
      <c r="AF324" s="68" t="str">
        <f aca="false">MID(L324,1,1)</f>
        <v>0</v>
      </c>
      <c r="AG324" s="69" t="str">
        <f aca="false">AF324</f>
        <v>0</v>
      </c>
      <c r="AH324" s="53" t="s">
        <v>72</v>
      </c>
      <c r="AI324" s="70" t="s">
        <v>73</v>
      </c>
      <c r="AJ324" s="66"/>
      <c r="AK324" s="66"/>
    </row>
    <row r="325" customFormat="false" ht="15" hidden="false" customHeight="false" outlineLevel="0" collapsed="false">
      <c r="C325" s="53" t="s">
        <v>75</v>
      </c>
      <c r="D325" s="45" t="n">
        <f aca="false">HEX2DEC(D323)</f>
        <v>7</v>
      </c>
      <c r="E325" s="45" t="n">
        <f aca="false">HEX2DEC(E323)</f>
        <v>32</v>
      </c>
      <c r="F325" s="45" t="n">
        <f aca="false">HEX2DEC(F323)</f>
        <v>4</v>
      </c>
      <c r="G325" s="45" t="n">
        <f aca="false">HEX2DEC(G323)</f>
        <v>39</v>
      </c>
      <c r="H325" s="45" t="n">
        <f aca="false">HEX2DEC(H323)</f>
        <v>0</v>
      </c>
      <c r="I325" s="45" t="n">
        <f aca="false">HEX2DEC(I323)</f>
        <v>0</v>
      </c>
      <c r="J325" s="45" t="n">
        <f aca="false">HEX2DEC(J323)</f>
        <v>0</v>
      </c>
      <c r="K325" s="45" t="n">
        <f aca="false">HEX2DEC(K323)</f>
        <v>0</v>
      </c>
      <c r="L325" s="45" t="n">
        <f aca="false">HEX2DEC(L323)</f>
        <v>0</v>
      </c>
      <c r="M325" s="45" t="n">
        <f aca="false">SUM(D325:L325)</f>
        <v>82</v>
      </c>
      <c r="N325" s="46"/>
      <c r="P325" s="68" t="str">
        <f aca="false">MID(H324,2,1)</f>
        <v>0</v>
      </c>
      <c r="Q325" s="69" t="str">
        <f aca="false">P325</f>
        <v>0</v>
      </c>
      <c r="R325" s="53" t="s">
        <v>76</v>
      </c>
      <c r="S325" s="70" t="s">
        <v>73</v>
      </c>
      <c r="T325" s="68" t="str">
        <f aca="false">MID(I324,2,1)</f>
        <v>0</v>
      </c>
      <c r="U325" s="69" t="str">
        <f aca="false">T325</f>
        <v>0</v>
      </c>
      <c r="V325" s="53" t="s">
        <v>76</v>
      </c>
      <c r="W325" s="70" t="s">
        <v>73</v>
      </c>
      <c r="X325" s="68" t="str">
        <f aca="false">MID(J324,2,1)</f>
        <v>0</v>
      </c>
      <c r="Y325" s="69" t="str">
        <f aca="false">X325</f>
        <v>0</v>
      </c>
      <c r="Z325" s="53" t="s">
        <v>76</v>
      </c>
      <c r="AA325" s="70" t="s">
        <v>73</v>
      </c>
      <c r="AB325" s="68" t="str">
        <f aca="false">MID(K324,2,1)</f>
        <v>0</v>
      </c>
      <c r="AC325" s="69" t="str">
        <f aca="false">AB325</f>
        <v>0</v>
      </c>
      <c r="AD325" s="53" t="s">
        <v>76</v>
      </c>
      <c r="AE325" s="70" t="s">
        <v>73</v>
      </c>
      <c r="AF325" s="68" t="str">
        <f aca="false">MID(L324,2,1)</f>
        <v>0</v>
      </c>
      <c r="AG325" s="69" t="str">
        <f aca="false">AF325</f>
        <v>0</v>
      </c>
      <c r="AH325" s="53" t="s">
        <v>76</v>
      </c>
      <c r="AI325" s="70" t="s">
        <v>73</v>
      </c>
      <c r="AJ325" s="66"/>
      <c r="AK325" s="66"/>
    </row>
    <row r="326" customFormat="false" ht="15" hidden="false" customHeight="false" outlineLevel="0" collapsed="false">
      <c r="C326" s="53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46"/>
      <c r="P326" s="68" t="str">
        <f aca="false">MID(H324,3,1)</f>
        <v>0</v>
      </c>
      <c r="Q326" s="69" t="str">
        <f aca="false">P326</f>
        <v>0</v>
      </c>
      <c r="R326" s="53" t="s">
        <v>78</v>
      </c>
      <c r="S326" s="70" t="s">
        <v>73</v>
      </c>
      <c r="T326" s="68" t="str">
        <f aca="false">MID(I324,3,1)</f>
        <v>0</v>
      </c>
      <c r="U326" s="69" t="str">
        <f aca="false">T326</f>
        <v>0</v>
      </c>
      <c r="V326" s="53" t="s">
        <v>78</v>
      </c>
      <c r="W326" s="87" t="s">
        <v>376</v>
      </c>
      <c r="X326" s="68" t="str">
        <f aca="false">MID(J324,3,1)</f>
        <v>0</v>
      </c>
      <c r="Y326" s="69" t="str">
        <f aca="false">X326</f>
        <v>0</v>
      </c>
      <c r="Z326" s="53" t="s">
        <v>78</v>
      </c>
      <c r="AA326" s="70" t="s">
        <v>73</v>
      </c>
      <c r="AB326" s="68" t="str">
        <f aca="false">MID(K324,3,1)</f>
        <v>0</v>
      </c>
      <c r="AC326" s="69" t="str">
        <f aca="false">AB326</f>
        <v>0</v>
      </c>
      <c r="AD326" s="53" t="s">
        <v>78</v>
      </c>
      <c r="AE326" s="70" t="s">
        <v>73</v>
      </c>
      <c r="AF326" s="68" t="str">
        <f aca="false">MID(L324,3,1)</f>
        <v>0</v>
      </c>
      <c r="AG326" s="69" t="str">
        <f aca="false">AF326</f>
        <v>0</v>
      </c>
      <c r="AH326" s="53" t="s">
        <v>78</v>
      </c>
      <c r="AI326" s="70" t="s">
        <v>73</v>
      </c>
      <c r="AJ326" s="66"/>
      <c r="AK326" s="66"/>
    </row>
    <row r="327" customFormat="false" ht="15.75" hidden="false" customHeight="false" outlineLevel="0" collapsed="false">
      <c r="C327" s="53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46"/>
      <c r="P327" s="68" t="str">
        <f aca="false">MID(H324,4,1)</f>
        <v>0</v>
      </c>
      <c r="Q327" s="69" t="str">
        <f aca="false">P327</f>
        <v>0</v>
      </c>
      <c r="R327" s="53" t="s">
        <v>79</v>
      </c>
      <c r="S327" s="70" t="s">
        <v>73</v>
      </c>
      <c r="T327" s="68" t="str">
        <f aca="false">MID(I324,4,1)</f>
        <v>0</v>
      </c>
      <c r="U327" s="69" t="str">
        <f aca="false">T327</f>
        <v>0</v>
      </c>
      <c r="V327" s="53" t="s">
        <v>79</v>
      </c>
      <c r="W327" s="87" t="s">
        <v>377</v>
      </c>
      <c r="X327" s="68" t="str">
        <f aca="false">MID(J324,4,1)</f>
        <v>0</v>
      </c>
      <c r="Y327" s="69" t="str">
        <f aca="false">X327</f>
        <v>0</v>
      </c>
      <c r="Z327" s="53" t="s">
        <v>79</v>
      </c>
      <c r="AA327" s="70" t="s">
        <v>73</v>
      </c>
      <c r="AB327" s="68" t="str">
        <f aca="false">MID(K324,4,1)</f>
        <v>0</v>
      </c>
      <c r="AC327" s="69" t="str">
        <f aca="false">AB327</f>
        <v>0</v>
      </c>
      <c r="AD327" s="53" t="s">
        <v>79</v>
      </c>
      <c r="AE327" s="70" t="s">
        <v>73</v>
      </c>
      <c r="AF327" s="68" t="str">
        <f aca="false">MID(L324,4,1)</f>
        <v>0</v>
      </c>
      <c r="AG327" s="69" t="str">
        <f aca="false">AF327</f>
        <v>0</v>
      </c>
      <c r="AH327" s="53" t="s">
        <v>79</v>
      </c>
      <c r="AI327" s="70" t="s">
        <v>73</v>
      </c>
      <c r="AJ327" s="66"/>
      <c r="AK327" s="66"/>
    </row>
    <row r="328" customFormat="false" ht="15.75" hidden="false" customHeight="false" outlineLevel="0" collapsed="false">
      <c r="C328" s="53" t="s">
        <v>62</v>
      </c>
      <c r="D328" s="73" t="str">
        <f aca="false">D323</f>
        <v>07</v>
      </c>
      <c r="E328" s="74" t="str">
        <f aca="false">E323</f>
        <v>20</v>
      </c>
      <c r="F328" s="74" t="str">
        <f aca="false">F323</f>
        <v>04</v>
      </c>
      <c r="G328" s="75" t="str">
        <f aca="false">G323</f>
        <v>27</v>
      </c>
      <c r="H328" s="76" t="str">
        <f aca="false">BIN2HEX(H329,2)</f>
        <v>00</v>
      </c>
      <c r="I328" s="77" t="str">
        <f aca="false">BIN2HEX(I329,2)</f>
        <v>00</v>
      </c>
      <c r="J328" s="78" t="str">
        <f aca="false">BIN2HEX(J329,2)</f>
        <v>00</v>
      </c>
      <c r="K328" s="79" t="str">
        <f aca="false">BIN2HEX(K329,2)</f>
        <v>00</v>
      </c>
      <c r="L328" s="80" t="str">
        <f aca="false">BIN2HEX(L329,2)</f>
        <v>00</v>
      </c>
      <c r="M328" s="81" t="str">
        <f aca="false">IF(LEN(M329)&gt;2,MID(M329,2,2),M329)</f>
        <v>52</v>
      </c>
      <c r="N328" s="46" t="s">
        <v>68</v>
      </c>
      <c r="P328" s="68" t="str">
        <f aca="false">MID(H324,5,1)</f>
        <v>0</v>
      </c>
      <c r="Q328" s="69" t="str">
        <f aca="false">P328</f>
        <v>0</v>
      </c>
      <c r="R328" s="53" t="s">
        <v>80</v>
      </c>
      <c r="S328" s="70" t="s">
        <v>73</v>
      </c>
      <c r="T328" s="68" t="str">
        <f aca="false">MID(I324,5,1)</f>
        <v>0</v>
      </c>
      <c r="U328" s="69" t="str">
        <f aca="false">T328</f>
        <v>0</v>
      </c>
      <c r="V328" s="53" t="s">
        <v>80</v>
      </c>
      <c r="W328" s="87" t="s">
        <v>378</v>
      </c>
      <c r="X328" s="68" t="str">
        <f aca="false">MID(J324,5,1)</f>
        <v>0</v>
      </c>
      <c r="Y328" s="69" t="str">
        <f aca="false">X328</f>
        <v>0</v>
      </c>
      <c r="Z328" s="53" t="s">
        <v>80</v>
      </c>
      <c r="AA328" s="87" t="s">
        <v>379</v>
      </c>
      <c r="AB328" s="68" t="str">
        <f aca="false">MID(K324,5,1)</f>
        <v>0</v>
      </c>
      <c r="AC328" s="69" t="str">
        <f aca="false">AB328</f>
        <v>0</v>
      </c>
      <c r="AD328" s="53" t="s">
        <v>80</v>
      </c>
      <c r="AE328" s="70" t="s">
        <v>73</v>
      </c>
      <c r="AF328" s="68" t="str">
        <f aca="false">MID(L324,5,1)</f>
        <v>0</v>
      </c>
      <c r="AG328" s="69" t="str">
        <f aca="false">AF328</f>
        <v>0</v>
      </c>
      <c r="AH328" s="53" t="s">
        <v>80</v>
      </c>
      <c r="AI328" s="70" t="s">
        <v>73</v>
      </c>
      <c r="AJ328" s="66"/>
      <c r="AK328" s="66"/>
    </row>
    <row r="329" customFormat="false" ht="15" hidden="false" customHeight="false" outlineLevel="0" collapsed="false">
      <c r="C329" s="53" t="s">
        <v>71</v>
      </c>
      <c r="D329" s="45" t="str">
        <f aca="false">HEX2BIN(D328,8)</f>
        <v>00000111</v>
      </c>
      <c r="E329" s="45" t="str">
        <f aca="false">HEX2BIN(E328,8)</f>
        <v>00100000</v>
      </c>
      <c r="F329" s="45" t="str">
        <f aca="false">HEX2BIN(F328,8)</f>
        <v>00000100</v>
      </c>
      <c r="G329" s="45" t="str">
        <f aca="false">HEX2BIN(G328,8)</f>
        <v>00100111</v>
      </c>
      <c r="H329" s="82" t="str">
        <f aca="false">Q324&amp;Q325&amp;Q326&amp;Q327&amp;Q328&amp;Q329&amp;Q330&amp;Q331</f>
        <v>00000000</v>
      </c>
      <c r="I329" s="45" t="str">
        <f aca="false">U324&amp;U325&amp;U326&amp;U327&amp;U328&amp;U329&amp;U330&amp;U331</f>
        <v>00000000</v>
      </c>
      <c r="J329" s="82" t="str">
        <f aca="false">Y324&amp;Y325&amp;Y326&amp;Y327&amp;Y328&amp;Y329&amp;Y330&amp;Y331</f>
        <v>00000000</v>
      </c>
      <c r="K329" s="82" t="str">
        <f aca="false">AC324&amp;AC325&amp;AC326&amp;AC327&amp;AC328&amp;AC329&amp;AC330&amp;AC331</f>
        <v>00000000</v>
      </c>
      <c r="L329" s="45" t="str">
        <f aca="false">AG324&amp;AG325&amp;AG326&amp;AG327&amp;AG328&amp;AG329&amp;AG330&amp;AG331</f>
        <v>00000000</v>
      </c>
      <c r="M329" s="45" t="str">
        <f aca="false">DEC2HEX(M330)</f>
        <v>52</v>
      </c>
      <c r="N329" s="46"/>
      <c r="P329" s="68" t="str">
        <f aca="false">MID(H324,6,1)</f>
        <v>0</v>
      </c>
      <c r="Q329" s="69" t="str">
        <f aca="false">P329</f>
        <v>0</v>
      </c>
      <c r="R329" s="53" t="s">
        <v>83</v>
      </c>
      <c r="S329" s="70" t="s">
        <v>73</v>
      </c>
      <c r="T329" s="68" t="str">
        <f aca="false">MID(I324,6,1)</f>
        <v>0</v>
      </c>
      <c r="U329" s="69" t="str">
        <f aca="false">T329</f>
        <v>0</v>
      </c>
      <c r="V329" s="53" t="s">
        <v>83</v>
      </c>
      <c r="W329" s="87" t="s">
        <v>380</v>
      </c>
      <c r="X329" s="68" t="str">
        <f aca="false">MID(J324,6,1)</f>
        <v>0</v>
      </c>
      <c r="Y329" s="69" t="str">
        <f aca="false">X329</f>
        <v>0</v>
      </c>
      <c r="Z329" s="53" t="s">
        <v>83</v>
      </c>
      <c r="AA329" s="70" t="s">
        <v>73</v>
      </c>
      <c r="AB329" s="68" t="str">
        <f aca="false">MID(K324,6,1)</f>
        <v>0</v>
      </c>
      <c r="AC329" s="69" t="str">
        <f aca="false">AB329</f>
        <v>0</v>
      </c>
      <c r="AD329" s="53" t="s">
        <v>83</v>
      </c>
      <c r="AE329" s="70" t="s">
        <v>73</v>
      </c>
      <c r="AF329" s="68" t="str">
        <f aca="false">MID(L324,6,1)</f>
        <v>0</v>
      </c>
      <c r="AG329" s="69" t="str">
        <f aca="false">AF329</f>
        <v>0</v>
      </c>
      <c r="AH329" s="53" t="s">
        <v>83</v>
      </c>
      <c r="AI329" s="70" t="s">
        <v>73</v>
      </c>
      <c r="AJ329" s="66"/>
      <c r="AK329" s="66"/>
    </row>
    <row r="330" customFormat="false" ht="15" hidden="false" customHeight="false" outlineLevel="0" collapsed="false">
      <c r="C330" s="53" t="s">
        <v>75</v>
      </c>
      <c r="D330" s="45" t="n">
        <f aca="false">HEX2DEC(D328)</f>
        <v>7</v>
      </c>
      <c r="E330" s="45" t="n">
        <f aca="false">HEX2DEC(E328)</f>
        <v>32</v>
      </c>
      <c r="F330" s="45" t="n">
        <f aca="false">HEX2DEC(F328)</f>
        <v>4</v>
      </c>
      <c r="G330" s="45" t="n">
        <f aca="false">HEX2DEC(G328)</f>
        <v>39</v>
      </c>
      <c r="H330" s="45" t="n">
        <f aca="false">HEX2DEC(H328)</f>
        <v>0</v>
      </c>
      <c r="I330" s="45" t="n">
        <f aca="false">HEX2DEC(I328)</f>
        <v>0</v>
      </c>
      <c r="J330" s="45" t="n">
        <f aca="false">HEX2DEC(J328)</f>
        <v>0</v>
      </c>
      <c r="K330" s="45" t="n">
        <f aca="false">HEX2DEC(K328)</f>
        <v>0</v>
      </c>
      <c r="L330" s="45" t="n">
        <f aca="false">HEX2DEC(L328)</f>
        <v>0</v>
      </c>
      <c r="M330" s="45" t="n">
        <f aca="false">SUM(D330:L330)</f>
        <v>82</v>
      </c>
      <c r="N330" s="46"/>
      <c r="P330" s="68" t="str">
        <f aca="false">MID(H324,7,1)</f>
        <v>0</v>
      </c>
      <c r="Q330" s="69" t="str">
        <f aca="false">P330</f>
        <v>0</v>
      </c>
      <c r="R330" s="53" t="s">
        <v>84</v>
      </c>
      <c r="S330" s="70" t="s">
        <v>73</v>
      </c>
      <c r="T330" s="68" t="str">
        <f aca="false">MID(I324,7,1)</f>
        <v>0</v>
      </c>
      <c r="U330" s="69" t="str">
        <f aca="false">T330</f>
        <v>0</v>
      </c>
      <c r="V330" s="53" t="s">
        <v>84</v>
      </c>
      <c r="W330" s="70" t="s">
        <v>73</v>
      </c>
      <c r="X330" s="68" t="str">
        <f aca="false">MID(J324,7,1)</f>
        <v>0</v>
      </c>
      <c r="Y330" s="69" t="str">
        <f aca="false">X330</f>
        <v>0</v>
      </c>
      <c r="Z330" s="53" t="s">
        <v>84</v>
      </c>
      <c r="AA330" s="70" t="s">
        <v>73</v>
      </c>
      <c r="AB330" s="68" t="str">
        <f aca="false">MID(K324,7,1)</f>
        <v>0</v>
      </c>
      <c r="AC330" s="69" t="str">
        <f aca="false">AB330</f>
        <v>0</v>
      </c>
      <c r="AD330" s="53" t="s">
        <v>84</v>
      </c>
      <c r="AE330" s="70" t="s">
        <v>73</v>
      </c>
      <c r="AF330" s="68" t="str">
        <f aca="false">MID(L324,7,1)</f>
        <v>0</v>
      </c>
      <c r="AG330" s="69" t="str">
        <f aca="false">AF330</f>
        <v>0</v>
      </c>
      <c r="AH330" s="53" t="s">
        <v>84</v>
      </c>
      <c r="AI330" s="70" t="s">
        <v>73</v>
      </c>
      <c r="AJ330" s="66"/>
      <c r="AK330" s="66"/>
    </row>
    <row r="331" customFormat="false" ht="15.75" hidden="false" customHeight="false" outlineLevel="0" collapsed="false">
      <c r="C331" s="83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5"/>
      <c r="P331" s="86" t="str">
        <f aca="false">MID(H324,8,1)</f>
        <v>0</v>
      </c>
      <c r="Q331" s="93" t="str">
        <f aca="false">P331</f>
        <v>0</v>
      </c>
      <c r="R331" s="83" t="s">
        <v>86</v>
      </c>
      <c r="S331" s="34" t="s">
        <v>73</v>
      </c>
      <c r="T331" s="86" t="str">
        <f aca="false">MID(I324,8,1)</f>
        <v>0</v>
      </c>
      <c r="U331" s="93" t="str">
        <f aca="false">T331</f>
        <v>0</v>
      </c>
      <c r="V331" s="83" t="s">
        <v>86</v>
      </c>
      <c r="W331" s="34" t="s">
        <v>73</v>
      </c>
      <c r="X331" s="86" t="str">
        <f aca="false">MID(J324,8,1)</f>
        <v>0</v>
      </c>
      <c r="Y331" s="93" t="str">
        <f aca="false">X331</f>
        <v>0</v>
      </c>
      <c r="Z331" s="83" t="s">
        <v>86</v>
      </c>
      <c r="AA331" s="34" t="s">
        <v>73</v>
      </c>
      <c r="AB331" s="86" t="str">
        <f aca="false">MID(K324,8,1)</f>
        <v>0</v>
      </c>
      <c r="AC331" s="93" t="str">
        <f aca="false">AB331</f>
        <v>0</v>
      </c>
      <c r="AD331" s="83" t="s">
        <v>86</v>
      </c>
      <c r="AE331" s="34" t="s">
        <v>73</v>
      </c>
      <c r="AF331" s="86" t="str">
        <f aca="false">MID(L324,8,1)</f>
        <v>0</v>
      </c>
      <c r="AG331" s="93" t="str">
        <f aca="false">AF331</f>
        <v>0</v>
      </c>
      <c r="AH331" s="83" t="s">
        <v>86</v>
      </c>
      <c r="AI331" s="34" t="s">
        <v>73</v>
      </c>
      <c r="AJ331" s="66"/>
      <c r="AK331" s="66"/>
    </row>
    <row r="332" customFormat="false" ht="15.75" hidden="false" customHeight="false" outlineLevel="0" collapsed="false">
      <c r="C332" s="40"/>
      <c r="D332" s="41"/>
      <c r="E332" s="41"/>
      <c r="F332" s="41"/>
      <c r="G332" s="41"/>
      <c r="H332" s="41"/>
      <c r="I332" s="41" t="s">
        <v>47</v>
      </c>
      <c r="J332" s="41"/>
      <c r="K332" s="41"/>
      <c r="L332" s="41"/>
      <c r="N332" s="42"/>
      <c r="P332" s="143" t="s">
        <v>381</v>
      </c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</row>
    <row r="333" customFormat="false" ht="15.75" hidden="false" customHeight="false" outlineLevel="0" collapsed="false">
      <c r="C333" s="53"/>
      <c r="D333" s="44" t="s">
        <v>382</v>
      </c>
      <c r="E333" s="44"/>
      <c r="F333" s="44"/>
      <c r="G333" s="44"/>
      <c r="H333" s="45" t="s">
        <v>50</v>
      </c>
      <c r="I333" s="45" t="s">
        <v>51</v>
      </c>
      <c r="M333" s="45"/>
      <c r="N333" s="46"/>
      <c r="P333" s="47" t="s">
        <v>56</v>
      </c>
      <c r="Q333" s="47"/>
      <c r="R333" s="47"/>
      <c r="S333" s="47"/>
      <c r="T333" s="137" t="s">
        <v>383</v>
      </c>
      <c r="U333" s="137"/>
      <c r="V333" s="137"/>
      <c r="W333" s="137"/>
    </row>
    <row r="334" customFormat="false" ht="15.75" hidden="false" customHeight="false" outlineLevel="0" collapsed="false">
      <c r="C334" s="53" t="s">
        <v>62</v>
      </c>
      <c r="D334" s="54" t="s">
        <v>63</v>
      </c>
      <c r="E334" s="55" t="s">
        <v>131</v>
      </c>
      <c r="F334" s="74" t="str">
        <f aca="false">MID(A32,4,2)</f>
        <v>04</v>
      </c>
      <c r="G334" s="56" t="s">
        <v>384</v>
      </c>
      <c r="H334" s="114" t="str">
        <f aca="false">MID(A32,8,2)</f>
        <v>00</v>
      </c>
      <c r="I334" s="117" t="str">
        <f aca="false">MID(A32,10,2)</f>
        <v>00</v>
      </c>
      <c r="N334" s="46" t="s">
        <v>67</v>
      </c>
      <c r="P334" s="62" t="s">
        <v>67</v>
      </c>
      <c r="Q334" s="63" t="s">
        <v>68</v>
      </c>
      <c r="R334" s="64" t="s">
        <v>69</v>
      </c>
      <c r="S334" s="46"/>
      <c r="T334" s="66" t="s">
        <v>70</v>
      </c>
      <c r="U334" s="66"/>
      <c r="V334" s="66"/>
      <c r="W334" s="66"/>
    </row>
    <row r="335" customFormat="false" ht="15" hidden="false" customHeight="false" outlineLevel="0" collapsed="false">
      <c r="C335" s="53" t="s">
        <v>71</v>
      </c>
      <c r="D335" s="45" t="str">
        <f aca="false">HEX2BIN(D334,8)</f>
        <v>00000111</v>
      </c>
      <c r="E335" s="45" t="str">
        <f aca="false">HEX2BIN(E334,8)</f>
        <v>00100000</v>
      </c>
      <c r="F335" s="45" t="str">
        <f aca="false">HEX2BIN(F334,8)</f>
        <v>00000100</v>
      </c>
      <c r="G335" s="45" t="str">
        <f aca="false">HEX2BIN(G334,8)</f>
        <v>00101000</v>
      </c>
      <c r="H335" s="45" t="str">
        <f aca="false">HEX2BIN(H334,8)</f>
        <v>00000000</v>
      </c>
      <c r="I335" s="65"/>
      <c r="N335" s="46"/>
      <c r="P335" s="68" t="str">
        <f aca="false">MID(H335,1,1)</f>
        <v>0</v>
      </c>
      <c r="Q335" s="69" t="str">
        <f aca="false">P335</f>
        <v>0</v>
      </c>
      <c r="R335" s="53" t="s">
        <v>72</v>
      </c>
      <c r="S335" s="70" t="s">
        <v>73</v>
      </c>
      <c r="T335" s="66"/>
      <c r="U335" s="66"/>
      <c r="V335" s="66"/>
      <c r="W335" s="66"/>
    </row>
    <row r="336" customFormat="false" ht="15" hidden="false" customHeight="false" outlineLevel="0" collapsed="false">
      <c r="C336" s="53" t="s">
        <v>75</v>
      </c>
      <c r="D336" s="45" t="n">
        <f aca="false">HEX2DEC(D334)</f>
        <v>7</v>
      </c>
      <c r="E336" s="45" t="n">
        <f aca="false">HEX2DEC(E334)</f>
        <v>32</v>
      </c>
      <c r="F336" s="45" t="n">
        <f aca="false">HEX2DEC(F334)</f>
        <v>4</v>
      </c>
      <c r="G336" s="45" t="n">
        <f aca="false">HEX2DEC(G334)</f>
        <v>40</v>
      </c>
      <c r="H336" s="45" t="n">
        <f aca="false">HEX2DEC(H334)</f>
        <v>0</v>
      </c>
      <c r="I336" s="45" t="n">
        <f aca="false">SUM(D336:H336)</f>
        <v>83</v>
      </c>
      <c r="N336" s="46"/>
      <c r="P336" s="68" t="str">
        <f aca="false">MID(H335,2,1)</f>
        <v>0</v>
      </c>
      <c r="Q336" s="69" t="str">
        <f aca="false">P336</f>
        <v>0</v>
      </c>
      <c r="R336" s="53" t="s">
        <v>76</v>
      </c>
      <c r="S336" s="70" t="s">
        <v>73</v>
      </c>
      <c r="T336" s="66"/>
      <c r="U336" s="66"/>
      <c r="V336" s="66"/>
      <c r="W336" s="66"/>
    </row>
    <row r="337" customFormat="false" ht="15" hidden="false" customHeight="false" outlineLevel="0" collapsed="false">
      <c r="C337" s="53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46"/>
      <c r="P337" s="68" t="str">
        <f aca="false">MID(H335,3,1)</f>
        <v>0</v>
      </c>
      <c r="Q337" s="69" t="str">
        <f aca="false">P337</f>
        <v>0</v>
      </c>
      <c r="R337" s="53" t="s">
        <v>78</v>
      </c>
      <c r="S337" s="70" t="s">
        <v>73</v>
      </c>
      <c r="T337" s="66"/>
      <c r="U337" s="66"/>
      <c r="V337" s="66"/>
      <c r="W337" s="66"/>
    </row>
    <row r="338" customFormat="false" ht="15.75" hidden="false" customHeight="false" outlineLevel="0" collapsed="false">
      <c r="C338" s="53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46"/>
      <c r="P338" s="68" t="str">
        <f aca="false">MID(H335,4,1)</f>
        <v>0</v>
      </c>
      <c r="Q338" s="69" t="str">
        <f aca="false">P338</f>
        <v>0</v>
      </c>
      <c r="R338" s="53" t="s">
        <v>79</v>
      </c>
      <c r="S338" s="70" t="s">
        <v>73</v>
      </c>
      <c r="T338" s="66"/>
      <c r="U338" s="66"/>
      <c r="V338" s="66"/>
      <c r="W338" s="66"/>
    </row>
    <row r="339" customFormat="false" ht="15.75" hidden="false" customHeight="false" outlineLevel="0" collapsed="false">
      <c r="C339" s="53" t="s">
        <v>62</v>
      </c>
      <c r="D339" s="73" t="str">
        <f aca="false">D334</f>
        <v>07</v>
      </c>
      <c r="E339" s="74" t="str">
        <f aca="false">E334</f>
        <v>20</v>
      </c>
      <c r="F339" s="74" t="str">
        <f aca="false">F334</f>
        <v>04</v>
      </c>
      <c r="G339" s="75" t="str">
        <f aca="false">G334</f>
        <v>28</v>
      </c>
      <c r="H339" s="76" t="str">
        <f aca="false">BIN2HEX(H340,2)</f>
        <v>00</v>
      </c>
      <c r="I339" s="81" t="str">
        <f aca="false">IF(LEN(I340)&gt;2,MID(I340,2,2),I340)</f>
        <v>53</v>
      </c>
      <c r="N339" s="46" t="s">
        <v>68</v>
      </c>
      <c r="P339" s="68" t="str">
        <f aca="false">MID(H335,5,1)</f>
        <v>0</v>
      </c>
      <c r="Q339" s="69" t="str">
        <f aca="false">P339</f>
        <v>0</v>
      </c>
      <c r="R339" s="53" t="s">
        <v>80</v>
      </c>
      <c r="S339" s="70" t="s">
        <v>73</v>
      </c>
      <c r="T339" s="66"/>
      <c r="U339" s="66"/>
      <c r="V339" s="66"/>
      <c r="W339" s="66"/>
    </row>
    <row r="340" customFormat="false" ht="15" hidden="false" customHeight="false" outlineLevel="0" collapsed="false">
      <c r="C340" s="53" t="s">
        <v>71</v>
      </c>
      <c r="D340" s="45" t="str">
        <f aca="false">HEX2BIN(D339,8)</f>
        <v>00000111</v>
      </c>
      <c r="E340" s="45" t="str">
        <f aca="false">HEX2BIN(E339,8)</f>
        <v>00100000</v>
      </c>
      <c r="F340" s="45" t="str">
        <f aca="false">HEX2BIN(F339,8)</f>
        <v>00000100</v>
      </c>
      <c r="G340" s="45" t="str">
        <f aca="false">HEX2BIN(G339,8)</f>
        <v>00101000</v>
      </c>
      <c r="H340" s="82" t="str">
        <f aca="false">Q335&amp;Q336&amp;Q337&amp;Q338&amp;Q339&amp;Q340&amp;Q341&amp;Q342</f>
        <v>00000000</v>
      </c>
      <c r="I340" s="45" t="str">
        <f aca="false">DEC2HEX(I341)</f>
        <v>53</v>
      </c>
      <c r="N340" s="46"/>
      <c r="P340" s="68" t="str">
        <f aca="false">MID(H335,6,1)</f>
        <v>0</v>
      </c>
      <c r="Q340" s="69" t="str">
        <f aca="false">P340</f>
        <v>0</v>
      </c>
      <c r="R340" s="53" t="s">
        <v>83</v>
      </c>
      <c r="S340" s="70" t="s">
        <v>73</v>
      </c>
      <c r="T340" s="66"/>
      <c r="U340" s="66"/>
      <c r="V340" s="66"/>
      <c r="W340" s="66"/>
    </row>
    <row r="341" customFormat="false" ht="15" hidden="false" customHeight="false" outlineLevel="0" collapsed="false">
      <c r="C341" s="53" t="s">
        <v>75</v>
      </c>
      <c r="D341" s="45" t="n">
        <f aca="false">HEX2DEC(D339)</f>
        <v>7</v>
      </c>
      <c r="E341" s="45" t="n">
        <f aca="false">HEX2DEC(E339)</f>
        <v>32</v>
      </c>
      <c r="F341" s="45" t="n">
        <f aca="false">HEX2DEC(F339)</f>
        <v>4</v>
      </c>
      <c r="G341" s="45" t="n">
        <f aca="false">HEX2DEC(G339)</f>
        <v>40</v>
      </c>
      <c r="H341" s="45" t="n">
        <f aca="false">HEX2DEC(H339)</f>
        <v>0</v>
      </c>
      <c r="I341" s="45" t="n">
        <f aca="false">SUM(D341:H341)</f>
        <v>83</v>
      </c>
      <c r="N341" s="46"/>
      <c r="P341" s="68" t="str">
        <f aca="false">MID(H335,7,1)</f>
        <v>0</v>
      </c>
      <c r="Q341" s="69" t="str">
        <f aca="false">P341</f>
        <v>0</v>
      </c>
      <c r="R341" s="53" t="s">
        <v>84</v>
      </c>
      <c r="S341" s="70" t="s">
        <v>73</v>
      </c>
      <c r="T341" s="66"/>
      <c r="U341" s="66"/>
      <c r="V341" s="66"/>
      <c r="W341" s="66"/>
    </row>
    <row r="342" customFormat="false" ht="15.75" hidden="false" customHeight="false" outlineLevel="0" collapsed="false">
      <c r="C342" s="83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5"/>
      <c r="P342" s="86" t="str">
        <f aca="false">MID(H335,8,1)</f>
        <v>0</v>
      </c>
      <c r="Q342" s="93" t="str">
        <f aca="false">P342</f>
        <v>0</v>
      </c>
      <c r="R342" s="83" t="s">
        <v>86</v>
      </c>
      <c r="S342" s="34" t="s">
        <v>73</v>
      </c>
      <c r="T342" s="66"/>
      <c r="U342" s="66"/>
      <c r="V342" s="66"/>
      <c r="W342" s="66"/>
    </row>
  </sheetData>
  <mergeCells count="334">
    <mergeCell ref="C1:E1"/>
    <mergeCell ref="P2:AK2"/>
    <mergeCell ref="D3:G3"/>
    <mergeCell ref="P3:S3"/>
    <mergeCell ref="T3:W3"/>
    <mergeCell ref="X3:AA3"/>
    <mergeCell ref="AB3:AE3"/>
    <mergeCell ref="AF3:AI3"/>
    <mergeCell ref="AJ3:AK3"/>
    <mergeCell ref="AJ4:AK12"/>
    <mergeCell ref="S9:S12"/>
    <mergeCell ref="P13:AK13"/>
    <mergeCell ref="D14:G14"/>
    <mergeCell ref="P14:S14"/>
    <mergeCell ref="T14:W14"/>
    <mergeCell ref="X14:AA14"/>
    <mergeCell ref="AB14:AE14"/>
    <mergeCell ref="AF14:AI14"/>
    <mergeCell ref="AJ14:AK14"/>
    <mergeCell ref="AJ15:AK23"/>
    <mergeCell ref="P24:AK24"/>
    <mergeCell ref="D25:G25"/>
    <mergeCell ref="P25:S25"/>
    <mergeCell ref="T25:W25"/>
    <mergeCell ref="X25:AA25"/>
    <mergeCell ref="AB25:AE25"/>
    <mergeCell ref="AF25:AI25"/>
    <mergeCell ref="AJ25:AK25"/>
    <mergeCell ref="AJ26:AK34"/>
    <mergeCell ref="W27:W28"/>
    <mergeCell ref="S29:S30"/>
    <mergeCell ref="W29:W30"/>
    <mergeCell ref="AA29:AA30"/>
    <mergeCell ref="W31:W32"/>
    <mergeCell ref="S33:S34"/>
    <mergeCell ref="W33:W34"/>
    <mergeCell ref="H35:I35"/>
    <mergeCell ref="P35:AK35"/>
    <mergeCell ref="D36:G36"/>
    <mergeCell ref="P36:W36"/>
    <mergeCell ref="X36:AA36"/>
    <mergeCell ref="AB36:AE36"/>
    <mergeCell ref="AF36:AI36"/>
    <mergeCell ref="AJ36:AK36"/>
    <mergeCell ref="AJ37:AK45"/>
    <mergeCell ref="P46:AK46"/>
    <mergeCell ref="D47:G47"/>
    <mergeCell ref="P47:S47"/>
    <mergeCell ref="T47:W47"/>
    <mergeCell ref="X47:AA47"/>
    <mergeCell ref="AB47:AE47"/>
    <mergeCell ref="AF47:AI47"/>
    <mergeCell ref="AJ47:AK47"/>
    <mergeCell ref="AB48:AE56"/>
    <mergeCell ref="AF48:AI56"/>
    <mergeCell ref="AJ48:AK56"/>
    <mergeCell ref="P57:AK57"/>
    <mergeCell ref="D58:G58"/>
    <mergeCell ref="P58:S58"/>
    <mergeCell ref="T58:W58"/>
    <mergeCell ref="X58:AA58"/>
    <mergeCell ref="AB58:AE58"/>
    <mergeCell ref="AF58:AI58"/>
    <mergeCell ref="AJ58:AK58"/>
    <mergeCell ref="P59:S67"/>
    <mergeCell ref="T59:W67"/>
    <mergeCell ref="X59:AA67"/>
    <mergeCell ref="AB59:AE67"/>
    <mergeCell ref="AF59:AI67"/>
    <mergeCell ref="AJ59:AK67"/>
    <mergeCell ref="P68:AK68"/>
    <mergeCell ref="D69:G69"/>
    <mergeCell ref="P69:S69"/>
    <mergeCell ref="T69:W69"/>
    <mergeCell ref="X69:AA69"/>
    <mergeCell ref="AB69:AE69"/>
    <mergeCell ref="AF69:AI69"/>
    <mergeCell ref="AJ69:AK69"/>
    <mergeCell ref="P70:S78"/>
    <mergeCell ref="T70:W78"/>
    <mergeCell ref="X70:AA78"/>
    <mergeCell ref="AB70:AE78"/>
    <mergeCell ref="AF70:AI78"/>
    <mergeCell ref="AJ70:AK78"/>
    <mergeCell ref="P79:AK79"/>
    <mergeCell ref="D80:G80"/>
    <mergeCell ref="P80:S80"/>
    <mergeCell ref="T80:W80"/>
    <mergeCell ref="X80:AA80"/>
    <mergeCell ref="AB80:AE80"/>
    <mergeCell ref="AF80:AI80"/>
    <mergeCell ref="AJ80:AK80"/>
    <mergeCell ref="P81:S89"/>
    <mergeCell ref="T81:W89"/>
    <mergeCell ref="X81:AA89"/>
    <mergeCell ref="AB81:AE89"/>
    <mergeCell ref="AF81:AI89"/>
    <mergeCell ref="AJ81:AK89"/>
    <mergeCell ref="P90:AK90"/>
    <mergeCell ref="D91:G91"/>
    <mergeCell ref="P91:S91"/>
    <mergeCell ref="T91:W91"/>
    <mergeCell ref="X91:AA91"/>
    <mergeCell ref="AB91:AE91"/>
    <mergeCell ref="AF91:AI91"/>
    <mergeCell ref="AJ91:AK91"/>
    <mergeCell ref="P92:S100"/>
    <mergeCell ref="T92:W100"/>
    <mergeCell ref="X92:AA100"/>
    <mergeCell ref="AB92:AE100"/>
    <mergeCell ref="AF92:AI100"/>
    <mergeCell ref="AJ92:AK100"/>
    <mergeCell ref="P101:AK101"/>
    <mergeCell ref="D102:G102"/>
    <mergeCell ref="P102:S102"/>
    <mergeCell ref="T102:W102"/>
    <mergeCell ref="X102:AA102"/>
    <mergeCell ref="AB102:AE102"/>
    <mergeCell ref="AF102:AI102"/>
    <mergeCell ref="AJ102:AK102"/>
    <mergeCell ref="P103:S111"/>
    <mergeCell ref="X103:AA111"/>
    <mergeCell ref="AB103:AE111"/>
    <mergeCell ref="AJ103:AK111"/>
    <mergeCell ref="P112:AK112"/>
    <mergeCell ref="D113:G113"/>
    <mergeCell ref="P113:S113"/>
    <mergeCell ref="T113:W113"/>
    <mergeCell ref="X113:AA113"/>
    <mergeCell ref="AB113:AE113"/>
    <mergeCell ref="AF113:AI113"/>
    <mergeCell ref="AJ113:AK113"/>
    <mergeCell ref="AJ114:AK122"/>
    <mergeCell ref="P123:AK123"/>
    <mergeCell ref="D124:G124"/>
    <mergeCell ref="P124:S124"/>
    <mergeCell ref="T124:W124"/>
    <mergeCell ref="X124:AA124"/>
    <mergeCell ref="AB124:AE124"/>
    <mergeCell ref="AF124:AI124"/>
    <mergeCell ref="AJ124:AK124"/>
    <mergeCell ref="P125:S133"/>
    <mergeCell ref="T125:W133"/>
    <mergeCell ref="AJ125:AK133"/>
    <mergeCell ref="P134:AK134"/>
    <mergeCell ref="D135:G135"/>
    <mergeCell ref="P135:S135"/>
    <mergeCell ref="T135:W135"/>
    <mergeCell ref="X135:AA135"/>
    <mergeCell ref="AB135:AE135"/>
    <mergeCell ref="AF135:AI135"/>
    <mergeCell ref="AJ135:AK135"/>
    <mergeCell ref="AB136:AE144"/>
    <mergeCell ref="AF136:AI144"/>
    <mergeCell ref="AJ136:AK144"/>
    <mergeCell ref="P145:AK145"/>
    <mergeCell ref="D146:G146"/>
    <mergeCell ref="P146:S146"/>
    <mergeCell ref="T146:W146"/>
    <mergeCell ref="X146:AA146"/>
    <mergeCell ref="AB146:AE146"/>
    <mergeCell ref="AF146:AI146"/>
    <mergeCell ref="AJ146:AK146"/>
    <mergeCell ref="AJ147:AK155"/>
    <mergeCell ref="P156:AK156"/>
    <mergeCell ref="D157:G157"/>
    <mergeCell ref="P157:S157"/>
    <mergeCell ref="T157:W157"/>
    <mergeCell ref="X157:AA157"/>
    <mergeCell ref="AB157:AE157"/>
    <mergeCell ref="AF157:AI157"/>
    <mergeCell ref="AJ157:AK157"/>
    <mergeCell ref="T158:W166"/>
    <mergeCell ref="X158:AA166"/>
    <mergeCell ref="AJ158:AK166"/>
    <mergeCell ref="P167:AK167"/>
    <mergeCell ref="D168:G168"/>
    <mergeCell ref="P168:S168"/>
    <mergeCell ref="T168:W168"/>
    <mergeCell ref="X168:AA168"/>
    <mergeCell ref="AB168:AE168"/>
    <mergeCell ref="AF168:AI168"/>
    <mergeCell ref="AJ168:AK168"/>
    <mergeCell ref="AF169:AI177"/>
    <mergeCell ref="AJ169:AK177"/>
    <mergeCell ref="P178:AK178"/>
    <mergeCell ref="D179:G179"/>
    <mergeCell ref="P179:S179"/>
    <mergeCell ref="T179:W179"/>
    <mergeCell ref="X179:AA179"/>
    <mergeCell ref="AB179:AE179"/>
    <mergeCell ref="AF179:AI179"/>
    <mergeCell ref="AJ179:AK179"/>
    <mergeCell ref="P180:S188"/>
    <mergeCell ref="AJ180:AK188"/>
    <mergeCell ref="P189:AK189"/>
    <mergeCell ref="D190:G190"/>
    <mergeCell ref="P190:S190"/>
    <mergeCell ref="T190:W190"/>
    <mergeCell ref="X190:AA190"/>
    <mergeCell ref="AB190:AE190"/>
    <mergeCell ref="AF190:AI190"/>
    <mergeCell ref="AJ190:AK190"/>
    <mergeCell ref="X191:AA199"/>
    <mergeCell ref="AB191:AE199"/>
    <mergeCell ref="AJ191:AK199"/>
    <mergeCell ref="P200:AK200"/>
    <mergeCell ref="D201:G201"/>
    <mergeCell ref="P201:S201"/>
    <mergeCell ref="T201:W201"/>
    <mergeCell ref="X201:AA201"/>
    <mergeCell ref="AB201:AE201"/>
    <mergeCell ref="AF201:AI201"/>
    <mergeCell ref="AJ201:AK201"/>
    <mergeCell ref="AJ202:AK210"/>
    <mergeCell ref="P211:AK211"/>
    <mergeCell ref="D212:G212"/>
    <mergeCell ref="P212:S212"/>
    <mergeCell ref="T212:W212"/>
    <mergeCell ref="X212:AA212"/>
    <mergeCell ref="AB212:AE212"/>
    <mergeCell ref="AF212:AI212"/>
    <mergeCell ref="AJ212:AK212"/>
    <mergeCell ref="P213:S221"/>
    <mergeCell ref="T213:W221"/>
    <mergeCell ref="AJ213:AK221"/>
    <mergeCell ref="P222:AK222"/>
    <mergeCell ref="D223:G223"/>
    <mergeCell ref="P223:S223"/>
    <mergeCell ref="T223:W223"/>
    <mergeCell ref="X223:AA223"/>
    <mergeCell ref="AB223:AE223"/>
    <mergeCell ref="AF223:AI223"/>
    <mergeCell ref="AJ223:AK223"/>
    <mergeCell ref="AB224:AE232"/>
    <mergeCell ref="AF224:AI232"/>
    <mergeCell ref="AJ224:AK232"/>
    <mergeCell ref="P233:AK233"/>
    <mergeCell ref="D234:G234"/>
    <mergeCell ref="P234:S234"/>
    <mergeCell ref="T234:W234"/>
    <mergeCell ref="X234:AA234"/>
    <mergeCell ref="AB234:AE234"/>
    <mergeCell ref="AF234:AI234"/>
    <mergeCell ref="AJ234:AK234"/>
    <mergeCell ref="AJ235:AK243"/>
    <mergeCell ref="P244:AK244"/>
    <mergeCell ref="D245:G245"/>
    <mergeCell ref="P245:S245"/>
    <mergeCell ref="T245:W245"/>
    <mergeCell ref="X245:AA245"/>
    <mergeCell ref="AB245:AE245"/>
    <mergeCell ref="AF245:AI245"/>
    <mergeCell ref="AJ245:AK245"/>
    <mergeCell ref="T246:W254"/>
    <mergeCell ref="X246:AA254"/>
    <mergeCell ref="AJ246:AK254"/>
    <mergeCell ref="P255:AK255"/>
    <mergeCell ref="D256:G256"/>
    <mergeCell ref="P256:S256"/>
    <mergeCell ref="T256:W256"/>
    <mergeCell ref="X256:AA256"/>
    <mergeCell ref="AB256:AE256"/>
    <mergeCell ref="AF256:AI256"/>
    <mergeCell ref="AJ256:AK256"/>
    <mergeCell ref="AF257:AI265"/>
    <mergeCell ref="AJ257:AK265"/>
    <mergeCell ref="P266:AK266"/>
    <mergeCell ref="D267:G267"/>
    <mergeCell ref="P267:S267"/>
    <mergeCell ref="T267:W267"/>
    <mergeCell ref="X267:AA267"/>
    <mergeCell ref="AB267:AE267"/>
    <mergeCell ref="AF267:AI267"/>
    <mergeCell ref="AJ267:AK267"/>
    <mergeCell ref="P268:S276"/>
    <mergeCell ref="AJ268:AK276"/>
    <mergeCell ref="P277:AK277"/>
    <mergeCell ref="D278:G278"/>
    <mergeCell ref="P278:S278"/>
    <mergeCell ref="T278:W278"/>
    <mergeCell ref="X278:AA278"/>
    <mergeCell ref="AB278:AE278"/>
    <mergeCell ref="AF278:AI278"/>
    <mergeCell ref="AJ278:AK278"/>
    <mergeCell ref="X279:AA287"/>
    <mergeCell ref="AB279:AE287"/>
    <mergeCell ref="AJ279:AK287"/>
    <mergeCell ref="AI281:AI283"/>
    <mergeCell ref="P288:AK288"/>
    <mergeCell ref="D289:G289"/>
    <mergeCell ref="P289:S289"/>
    <mergeCell ref="T289:W289"/>
    <mergeCell ref="X289:AA289"/>
    <mergeCell ref="AB289:AE289"/>
    <mergeCell ref="AF289:AI289"/>
    <mergeCell ref="AJ289:AK289"/>
    <mergeCell ref="AJ290:AK298"/>
    <mergeCell ref="P299:AK299"/>
    <mergeCell ref="D300:G300"/>
    <mergeCell ref="P300:S300"/>
    <mergeCell ref="T300:W300"/>
    <mergeCell ref="X300:AA300"/>
    <mergeCell ref="AB300:AE300"/>
    <mergeCell ref="AF300:AI300"/>
    <mergeCell ref="AJ300:AK300"/>
    <mergeCell ref="P301:S309"/>
    <mergeCell ref="T301:W309"/>
    <mergeCell ref="AJ301:AK309"/>
    <mergeCell ref="P310:AK310"/>
    <mergeCell ref="D311:G311"/>
    <mergeCell ref="P311:S311"/>
    <mergeCell ref="T311:W311"/>
    <mergeCell ref="X311:AA311"/>
    <mergeCell ref="AB311:AE311"/>
    <mergeCell ref="AF311:AI311"/>
    <mergeCell ref="AJ311:AK311"/>
    <mergeCell ref="AB312:AE320"/>
    <mergeCell ref="AF312:AI320"/>
    <mergeCell ref="AJ312:AK320"/>
    <mergeCell ref="P321:AK321"/>
    <mergeCell ref="D322:G322"/>
    <mergeCell ref="P322:S322"/>
    <mergeCell ref="T322:W322"/>
    <mergeCell ref="X322:AA322"/>
    <mergeCell ref="AB322:AE322"/>
    <mergeCell ref="AF322:AI322"/>
    <mergeCell ref="AJ322:AK322"/>
    <mergeCell ref="AJ323:AK331"/>
    <mergeCell ref="P332:AK332"/>
    <mergeCell ref="D333:G333"/>
    <mergeCell ref="P333:S333"/>
    <mergeCell ref="T333:W333"/>
    <mergeCell ref="T334:W342"/>
  </mergeCells>
  <conditionalFormatting sqref="Q5:Q12 U324:U326 Q16 U16 Y16 AC16 AG16 Q335">
    <cfRule type="expression" priority="2" aboveAverage="0" equalAverage="0" bottom="0" percent="0" rank="0" text="" dxfId="0">
      <formula>Q5:Q12&lt;&gt;P5:P12</formula>
    </cfRule>
  </conditionalFormatting>
  <conditionalFormatting sqref="U5:U12">
    <cfRule type="expression" priority="3" aboveAverage="0" equalAverage="0" bottom="0" percent="0" rank="0" text="" dxfId="1">
      <formula>U5:U12&lt;&gt;T5:T12</formula>
    </cfRule>
  </conditionalFormatting>
  <conditionalFormatting sqref="Y5:Y12">
    <cfRule type="expression" priority="4" aboveAverage="0" equalAverage="0" bottom="0" percent="0" rank="0" text="" dxfId="2">
      <formula>Y5:Y12&lt;&gt;X5:X12</formula>
    </cfRule>
  </conditionalFormatting>
  <conditionalFormatting sqref="AC5:AC12">
    <cfRule type="expression" priority="5" aboveAverage="0" equalAverage="0" bottom="0" percent="0" rank="0" text="" dxfId="3">
      <formula>AC5:AC12&lt;&gt;AB5:AB12</formula>
    </cfRule>
  </conditionalFormatting>
  <conditionalFormatting sqref="AG5:AG12">
    <cfRule type="expression" priority="6" aboveAverage="0" equalAverage="0" bottom="0" percent="0" rank="0" text="" dxfId="4">
      <formula>AG5:AG12&lt;&gt;AF5:AF12</formula>
    </cfRule>
  </conditionalFormatting>
  <conditionalFormatting sqref="Y38:Y45">
    <cfRule type="expression" priority="7" aboveAverage="0" equalAverage="0" bottom="0" percent="0" rank="0" text="" dxfId="5">
      <formula>Y38:Y45&lt;&gt;X38:X45</formula>
    </cfRule>
  </conditionalFormatting>
  <conditionalFormatting sqref="AC38:AC45">
    <cfRule type="expression" priority="8" aboveAverage="0" equalAverage="0" bottom="0" percent="0" rank="0" text="" dxfId="6">
      <formula>AC38:AC45&lt;&gt;AB38:AB45</formula>
    </cfRule>
  </conditionalFormatting>
  <conditionalFormatting sqref="AG38:AG45">
    <cfRule type="expression" priority="9" aboveAverage="0" equalAverage="0" bottom="0" percent="0" rank="0" text="" dxfId="7">
      <formula>AG38:AG45&lt;&gt;AF38:AF45</formula>
    </cfRule>
  </conditionalFormatting>
  <conditionalFormatting sqref="Q49:Q56">
    <cfRule type="expression" priority="10" aboveAverage="0" equalAverage="0" bottom="0" percent="0" rank="0" text="" dxfId="8">
      <formula>Q49:Q56&lt;&gt;P49:P56</formula>
    </cfRule>
  </conditionalFormatting>
  <conditionalFormatting sqref="U49:U56">
    <cfRule type="expression" priority="11" aboveAverage="0" equalAverage="0" bottom="0" percent="0" rank="0" text="" dxfId="9">
      <formula>U49:U56&lt;&gt;T49:T56</formula>
    </cfRule>
  </conditionalFormatting>
  <conditionalFormatting sqref="Y49:Y56">
    <cfRule type="expression" priority="12" aboveAverage="0" equalAverage="0" bottom="0" percent="0" rank="0" text="" dxfId="10">
      <formula>Y49:Y56&lt;&gt;X49:X56</formula>
    </cfRule>
  </conditionalFormatting>
  <conditionalFormatting sqref="U104:U111">
    <cfRule type="expression" priority="13" aboveAverage="0" equalAverage="0" bottom="0" percent="0" rank="0" text="" dxfId="11">
      <formula>U104:U111&lt;&gt;T104:T111</formula>
    </cfRule>
  </conditionalFormatting>
  <conditionalFormatting sqref="AG104:AG111">
    <cfRule type="expression" priority="14" aboveAverage="0" equalAverage="0" bottom="0" percent="0" rank="0" text="" dxfId="12">
      <formula>AG104:AG111&lt;&gt;AF104:AF111</formula>
    </cfRule>
  </conditionalFormatting>
  <conditionalFormatting sqref="Q115:Q122">
    <cfRule type="expression" priority="15" aboveAverage="0" equalAverage="0" bottom="0" percent="0" rank="0" text="" dxfId="13">
      <formula>Q115:Q122&lt;&gt;P115:P122</formula>
    </cfRule>
  </conditionalFormatting>
  <conditionalFormatting sqref="U115:U122">
    <cfRule type="expression" priority="16" aboveAverage="0" equalAverage="0" bottom="0" percent="0" rank="0" text="" dxfId="14">
      <formula>U115:U122&lt;&gt;T115:T122</formula>
    </cfRule>
  </conditionalFormatting>
  <conditionalFormatting sqref="Y115:Y122">
    <cfRule type="expression" priority="17" aboveAverage="0" equalAverage="0" bottom="0" percent="0" rank="0" text="" dxfId="15">
      <formula>Y115:Y122&lt;&gt;X115:X122</formula>
    </cfRule>
  </conditionalFormatting>
  <conditionalFormatting sqref="AC115:AC122">
    <cfRule type="expression" priority="18" aboveAverage="0" equalAverage="0" bottom="0" percent="0" rank="0" text="" dxfId="16">
      <formula>AC115:AC122&lt;&gt;AB115:AB122</formula>
    </cfRule>
  </conditionalFormatting>
  <conditionalFormatting sqref="AG115:AG122">
    <cfRule type="expression" priority="19" aboveAverage="0" equalAverage="0" bottom="0" percent="0" rank="0" text="" dxfId="17">
      <formula>AG115:AG122&lt;&gt;AF115:AF122</formula>
    </cfRule>
  </conditionalFormatting>
  <conditionalFormatting sqref="AG126:AG133">
    <cfRule type="expression" priority="20" aboveAverage="0" equalAverage="0" bottom="0" percent="0" rank="0" text="" dxfId="18">
      <formula>AG126:AG133&lt;&gt;AF126:AF133</formula>
    </cfRule>
  </conditionalFormatting>
  <conditionalFormatting sqref="AC126:AC133">
    <cfRule type="expression" priority="21" aboveAverage="0" equalAverage="0" bottom="0" percent="0" rank="0" text="" dxfId="0">
      <formula>AC126:AC133&lt;&gt;AB126:AB133</formula>
    </cfRule>
  </conditionalFormatting>
  <conditionalFormatting sqref="Y126:Y133">
    <cfRule type="expression" priority="22" aboveAverage="0" equalAverage="0" bottom="0" percent="0" rank="0" text="" dxfId="1">
      <formula>Y126:Y133&lt;&gt;X126:X133</formula>
    </cfRule>
  </conditionalFormatting>
  <conditionalFormatting sqref="Q137:Q144">
    <cfRule type="expression" priority="23" aboveAverage="0" equalAverage="0" bottom="0" percent="0" rank="0" text="" dxfId="2">
      <formula>Q137:Q144&lt;&gt;P137:P144</formula>
    </cfRule>
  </conditionalFormatting>
  <conditionalFormatting sqref="U137:U144">
    <cfRule type="expression" priority="24" aboveAverage="0" equalAverage="0" bottom="0" percent="0" rank="0" text="" dxfId="3">
      <formula>U137:U144&lt;&gt;T137:T144</formula>
    </cfRule>
  </conditionalFormatting>
  <conditionalFormatting sqref="Y137:Y144">
    <cfRule type="expression" priority="25" aboveAverage="0" equalAverage="0" bottom="0" percent="0" rank="0" text="" dxfId="4">
      <formula>Y137:Y144&lt;&gt;X137:X144</formula>
    </cfRule>
  </conditionalFormatting>
  <conditionalFormatting sqref="AG148:AG155">
    <cfRule type="expression" priority="26" aboveAverage="0" equalAverage="0" bottom="0" percent="0" rank="0" text="" dxfId="5">
      <formula>AG148:AG155&lt;&gt;AF148:AF155</formula>
    </cfRule>
  </conditionalFormatting>
  <conditionalFormatting sqref="AC148:AC155">
    <cfRule type="expression" priority="27" aboveAverage="0" equalAverage="0" bottom="0" percent="0" rank="0" text="" dxfId="6">
      <formula>AC148:AC155&lt;&gt;AB148:AB155</formula>
    </cfRule>
  </conditionalFormatting>
  <conditionalFormatting sqref="Y148:Y155">
    <cfRule type="expression" priority="28" aboveAverage="0" equalAverage="0" bottom="0" percent="0" rank="0" text="" dxfId="7">
      <formula>Y148:Y155&lt;&gt;X148:X155</formula>
    </cfRule>
  </conditionalFormatting>
  <conditionalFormatting sqref="U148:U155">
    <cfRule type="expression" priority="29" aboveAverage="0" equalAverage="0" bottom="0" percent="0" rank="0" text="" dxfId="8">
      <formula>U148:U155&lt;&gt;T148:T155</formula>
    </cfRule>
  </conditionalFormatting>
  <conditionalFormatting sqref="Q148:Q155">
    <cfRule type="expression" priority="30" aboveAverage="0" equalAverage="0" bottom="0" percent="0" rank="0" text="" dxfId="9">
      <formula>Q148:Q155&lt;&gt;P148:P155</formula>
    </cfRule>
  </conditionalFormatting>
  <conditionalFormatting sqref="Q159:Q166">
    <cfRule type="expression" priority="31" aboveAverage="0" equalAverage="0" bottom="0" percent="0" rank="0" text="" dxfId="10">
      <formula>Q159:Q166&lt;&gt;P159:P166</formula>
    </cfRule>
  </conditionalFormatting>
  <conditionalFormatting sqref="AC159:AC166">
    <cfRule type="expression" priority="32" aboveAverage="0" equalAverage="0" bottom="0" percent="0" rank="0" text="" dxfId="11">
      <formula>AC159:AC166&lt;&gt;AB159:AB166</formula>
    </cfRule>
  </conditionalFormatting>
  <conditionalFormatting sqref="AG159:AG166">
    <cfRule type="expression" priority="33" aboveAverage="0" equalAverage="0" bottom="0" percent="0" rank="0" text="" dxfId="12">
      <formula>AG159:AG166&lt;&gt;AF159:AF166</formula>
    </cfRule>
  </conditionalFormatting>
  <conditionalFormatting sqref="AC170:AC177">
    <cfRule type="expression" priority="34" aboveAverage="0" equalAverage="0" bottom="0" percent="0" rank="0" text="" dxfId="13">
      <formula>AC170:AC177&lt;&gt;AB170:AB177</formula>
    </cfRule>
  </conditionalFormatting>
  <conditionalFormatting sqref="Y170:Y177">
    <cfRule type="expression" priority="35" aboveAverage="0" equalAverage="0" bottom="0" percent="0" rank="0" text="" dxfId="14">
      <formula>Y170:Y177&lt;&gt;X170:X177</formula>
    </cfRule>
  </conditionalFormatting>
  <conditionalFormatting sqref="U170:U177">
    <cfRule type="expression" priority="36" aboveAverage="0" equalAverage="0" bottom="0" percent="0" rank="0" text="" dxfId="15">
      <formula>U170:U177&lt;&gt;T170:T177</formula>
    </cfRule>
  </conditionalFormatting>
  <conditionalFormatting sqref="Q170:Q177">
    <cfRule type="expression" priority="37" aboveAverage="0" equalAverage="0" bottom="0" percent="0" rank="0" text="" dxfId="16">
      <formula>Q170:Q177&lt;&gt;P170:P177</formula>
    </cfRule>
  </conditionalFormatting>
  <conditionalFormatting sqref="U181:U188">
    <cfRule type="expression" priority="38" aboveAverage="0" equalAverage="0" bottom="0" percent="0" rank="0" text="" dxfId="17">
      <formula>U181:U188&lt;&gt;T181:T188</formula>
    </cfRule>
  </conditionalFormatting>
  <conditionalFormatting sqref="Y181:Y188">
    <cfRule type="expression" priority="39" aboveAverage="0" equalAverage="0" bottom="0" percent="0" rank="0" text="" dxfId="18">
      <formula>Y181:Y188&lt;&gt;X181:X188</formula>
    </cfRule>
  </conditionalFormatting>
  <conditionalFormatting sqref="AC181:AC188">
    <cfRule type="expression" priority="40" aboveAverage="0" equalAverage="0" bottom="0" percent="0" rank="0" text="" dxfId="19">
      <formula>AC181:AC188&lt;&gt;AB181:AB188</formula>
    </cfRule>
  </conditionalFormatting>
  <conditionalFormatting sqref="AG181:AG188">
    <cfRule type="expression" priority="41" aboveAverage="0" equalAverage="0" bottom="0" percent="0" rank="0" text="" dxfId="20">
      <formula>AG181:AG188&lt;&gt;AF181:AF188</formula>
    </cfRule>
  </conditionalFormatting>
  <conditionalFormatting sqref="AG192:AG199">
    <cfRule type="expression" priority="42" aboveAverage="0" equalAverage="0" bottom="0" percent="0" rank="0" text="" dxfId="21">
      <formula>AG192:AG199&lt;&gt;AF192:AF199</formula>
    </cfRule>
  </conditionalFormatting>
  <conditionalFormatting sqref="U192:U199">
    <cfRule type="expression" priority="43" aboveAverage="0" equalAverage="0" bottom="0" percent="0" rank="0" text="" dxfId="22">
      <formula>U192:U199&lt;&gt;T192:T199</formula>
    </cfRule>
  </conditionalFormatting>
  <conditionalFormatting sqref="Q192:Q199">
    <cfRule type="expression" priority="44" aboveAverage="0" equalAverage="0" bottom="0" percent="0" rank="0" text="" dxfId="23">
      <formula>Q192:Q199&lt;&gt;P192:P199</formula>
    </cfRule>
  </conditionalFormatting>
  <conditionalFormatting sqref="Q203:Q210">
    <cfRule type="expression" priority="45" aboveAverage="0" equalAverage="0" bottom="0" percent="0" rank="0" text="" dxfId="24">
      <formula>Q203:Q210&lt;&gt;P203:P210</formula>
    </cfRule>
  </conditionalFormatting>
  <conditionalFormatting sqref="U203:U210">
    <cfRule type="expression" priority="46" aboveAverage="0" equalAverage="0" bottom="0" percent="0" rank="0" text="" dxfId="25">
      <formula>U203:U210&lt;&gt;T203:T210</formula>
    </cfRule>
  </conditionalFormatting>
  <conditionalFormatting sqref="Y203:Y210">
    <cfRule type="expression" priority="47" aboveAverage="0" equalAverage="0" bottom="0" percent="0" rank="0" text="" dxfId="26">
      <formula>Y203:Y210&lt;&gt;X203:X210</formula>
    </cfRule>
  </conditionalFormatting>
  <conditionalFormatting sqref="AC203:AC210">
    <cfRule type="expression" priority="48" aboveAverage="0" equalAverage="0" bottom="0" percent="0" rank="0" text="" dxfId="27">
      <formula>AC203:AC210&lt;&gt;AB203:AB210</formula>
    </cfRule>
  </conditionalFormatting>
  <conditionalFormatting sqref="AG203:AG210">
    <cfRule type="expression" priority="49" aboveAverage="0" equalAverage="0" bottom="0" percent="0" rank="0" text="" dxfId="28">
      <formula>AG203:AG210&lt;&gt;AF203:AF210</formula>
    </cfRule>
  </conditionalFormatting>
  <conditionalFormatting sqref="AG214:AG221">
    <cfRule type="expression" priority="50" aboveAverage="0" equalAverage="0" bottom="0" percent="0" rank="0" text="" dxfId="29">
      <formula>AG214:AG221&lt;&gt;AF214:AF221</formula>
    </cfRule>
  </conditionalFormatting>
  <conditionalFormatting sqref="AC214:AC221">
    <cfRule type="expression" priority="51" aboveAverage="0" equalAverage="0" bottom="0" percent="0" rank="0" text="" dxfId="30">
      <formula>AC214:AC221&lt;&gt;AB214:AB221</formula>
    </cfRule>
  </conditionalFormatting>
  <conditionalFormatting sqref="Y214:Y221">
    <cfRule type="expression" priority="52" aboveAverage="0" equalAverage="0" bottom="0" percent="0" rank="0" text="" dxfId="31">
      <formula>Y214:Y221&lt;&gt;X214:X221</formula>
    </cfRule>
  </conditionalFormatting>
  <conditionalFormatting sqref="Q225:Q232">
    <cfRule type="expression" priority="53" aboveAverage="0" equalAverage="0" bottom="0" percent="0" rank="0" text="" dxfId="32">
      <formula>Q225:Q232&lt;&gt;P225:P232</formula>
    </cfRule>
  </conditionalFormatting>
  <conditionalFormatting sqref="U225:U232">
    <cfRule type="expression" priority="54" aboveAverage="0" equalAverage="0" bottom="0" percent="0" rank="0" text="" dxfId="33">
      <formula>U225:U232&lt;&gt;T225:T232</formula>
    </cfRule>
  </conditionalFormatting>
  <conditionalFormatting sqref="Y225:Y232">
    <cfRule type="expression" priority="55" aboveAverage="0" equalAverage="0" bottom="0" percent="0" rank="0" text="" dxfId="34">
      <formula>Y225:Y232&lt;&gt;X225:X232</formula>
    </cfRule>
  </conditionalFormatting>
  <conditionalFormatting sqref="AG236:AG243">
    <cfRule type="expression" priority="56" aboveAverage="0" equalAverage="0" bottom="0" percent="0" rank="0" text="" dxfId="35">
      <formula>AG236:AG243&lt;&gt;AF236:AF243</formula>
    </cfRule>
  </conditionalFormatting>
  <conditionalFormatting sqref="AC236:AC243">
    <cfRule type="expression" priority="57" aboveAverage="0" equalAverage="0" bottom="0" percent="0" rank="0" text="" dxfId="36">
      <formula>AC236:AC243&lt;&gt;AB236:AB243</formula>
    </cfRule>
  </conditionalFormatting>
  <conditionalFormatting sqref="Y236:Y243">
    <cfRule type="expression" priority="58" aboveAverage="0" equalAverage="0" bottom="0" percent="0" rank="0" text="" dxfId="37">
      <formula>Y236:Y243&lt;&gt;X236:X243</formula>
    </cfRule>
  </conditionalFormatting>
  <conditionalFormatting sqref="U236:U243">
    <cfRule type="expression" priority="59" aboveAverage="0" equalAverage="0" bottom="0" percent="0" rank="0" text="" dxfId="38">
      <formula>U236:U243&lt;&gt;T236:T243</formula>
    </cfRule>
  </conditionalFormatting>
  <conditionalFormatting sqref="Q236:Q243">
    <cfRule type="expression" priority="60" aboveAverage="0" equalAverage="0" bottom="0" percent="0" rank="0" text="" dxfId="39">
      <formula>Q236:Q243&lt;&gt;P236:P243</formula>
    </cfRule>
  </conditionalFormatting>
  <conditionalFormatting sqref="Q247:Q254">
    <cfRule type="expression" priority="61" aboveAverage="0" equalAverage="0" bottom="0" percent="0" rank="0" text="" dxfId="40">
      <formula>Q247:Q254&lt;&gt;P247:P254</formula>
    </cfRule>
  </conditionalFormatting>
  <conditionalFormatting sqref="AC247:AC254">
    <cfRule type="expression" priority="62" aboveAverage="0" equalAverage="0" bottom="0" percent="0" rank="0" text="" dxfId="41">
      <formula>AC247:AC254&lt;&gt;AB247:AB254</formula>
    </cfRule>
  </conditionalFormatting>
  <conditionalFormatting sqref="AG247:AG254">
    <cfRule type="expression" priority="63" aboveAverage="0" equalAverage="0" bottom="0" percent="0" rank="0" text="" dxfId="42">
      <formula>AG247:AG254&lt;&gt;AF247:AF254</formula>
    </cfRule>
  </conditionalFormatting>
  <conditionalFormatting sqref="AC258:AC265">
    <cfRule type="expression" priority="64" aboveAverage="0" equalAverage="0" bottom="0" percent="0" rank="0" text="" dxfId="43">
      <formula>AC258:AC265&lt;&gt;AB258:AB265</formula>
    </cfRule>
  </conditionalFormatting>
  <conditionalFormatting sqref="Y258:Y265">
    <cfRule type="expression" priority="65" aboveAverage="0" equalAverage="0" bottom="0" percent="0" rank="0" text="" dxfId="44">
      <formula>Y258:Y265&lt;&gt;X258:X265</formula>
    </cfRule>
  </conditionalFormatting>
  <conditionalFormatting sqref="U258:U265">
    <cfRule type="expression" priority="66" aboveAverage="0" equalAverage="0" bottom="0" percent="0" rank="0" text="" dxfId="45">
      <formula>U258:U265&lt;&gt;T258:T265</formula>
    </cfRule>
  </conditionalFormatting>
  <conditionalFormatting sqref="Q258:Q265">
    <cfRule type="expression" priority="67" aboveAverage="0" equalAverage="0" bottom="0" percent="0" rank="0" text="" dxfId="46">
      <formula>Q258:Q265&lt;&gt;P258:P265</formula>
    </cfRule>
  </conditionalFormatting>
  <conditionalFormatting sqref="U269:U276">
    <cfRule type="expression" priority="68" aboveAverage="0" equalAverage="0" bottom="0" percent="0" rank="0" text="" dxfId="47">
      <formula>U269:U276&lt;&gt;T269:T276</formula>
    </cfRule>
  </conditionalFormatting>
  <conditionalFormatting sqref="Y269:Y276">
    <cfRule type="expression" priority="69" aboveAverage="0" equalAverage="0" bottom="0" percent="0" rank="0" text="" dxfId="48">
      <formula>Y269:Y276&lt;&gt;X269:X276</formula>
    </cfRule>
  </conditionalFormatting>
  <conditionalFormatting sqref="AC269:AC276">
    <cfRule type="expression" priority="70" aboveAverage="0" equalAverage="0" bottom="0" percent="0" rank="0" text="" dxfId="49">
      <formula>AC269:AC276&lt;&gt;AB269:AB276</formula>
    </cfRule>
  </conditionalFormatting>
  <conditionalFormatting sqref="AG269:AG276">
    <cfRule type="expression" priority="71" aboveAverage="0" equalAverage="0" bottom="0" percent="0" rank="0" text="" dxfId="50">
      <formula>AG269:AG276&lt;&gt;AF269:AF276</formula>
    </cfRule>
  </conditionalFormatting>
  <conditionalFormatting sqref="AG280:AG287">
    <cfRule type="expression" priority="72" aboveAverage="0" equalAverage="0" bottom="0" percent="0" rank="0" text="" dxfId="51">
      <formula>AG280:AG287&lt;&gt;AF280:AF287</formula>
    </cfRule>
  </conditionalFormatting>
  <conditionalFormatting sqref="U280:U287">
    <cfRule type="expression" priority="73" aboveAverage="0" equalAverage="0" bottom="0" percent="0" rank="0" text="" dxfId="52">
      <formula>U280:U287&lt;&gt;T280:T287</formula>
    </cfRule>
  </conditionalFormatting>
  <conditionalFormatting sqref="Q280:Q287">
    <cfRule type="expression" priority="74" aboveAverage="0" equalAverage="0" bottom="0" percent="0" rank="0" text="" dxfId="53">
      <formula>Q280:Q287&lt;&gt;P280:P287</formula>
    </cfRule>
  </conditionalFormatting>
  <conditionalFormatting sqref="Q291:Q298">
    <cfRule type="expression" priority="75" aboveAverage="0" equalAverage="0" bottom="0" percent="0" rank="0" text="" dxfId="54">
      <formula>Q291:Q298&lt;&gt;P291:P298</formula>
    </cfRule>
  </conditionalFormatting>
  <conditionalFormatting sqref="U291:U298">
    <cfRule type="expression" priority="76" aboveAverage="0" equalAverage="0" bottom="0" percent="0" rank="0" text="" dxfId="55">
      <formula>U291:U298&lt;&gt;T291:T298</formula>
    </cfRule>
  </conditionalFormatting>
  <conditionalFormatting sqref="Y291:Y298">
    <cfRule type="expression" priority="77" aboveAverage="0" equalAverage="0" bottom="0" percent="0" rank="0" text="" dxfId="56">
      <formula>Y291:Y298&lt;&gt;X291:X298</formula>
    </cfRule>
  </conditionalFormatting>
  <conditionalFormatting sqref="AC291:AC298">
    <cfRule type="expression" priority="78" aboveAverage="0" equalAverage="0" bottom="0" percent="0" rank="0" text="" dxfId="57">
      <formula>AC291:AC298&lt;&gt;AB291:AB298</formula>
    </cfRule>
  </conditionalFormatting>
  <conditionalFormatting sqref="AG291:AG298">
    <cfRule type="expression" priority="79" aboveAverage="0" equalAverage="0" bottom="0" percent="0" rank="0" text="" dxfId="58">
      <formula>AG291:AG298&lt;&gt;AF291:AF298</formula>
    </cfRule>
  </conditionalFormatting>
  <conditionalFormatting sqref="AG302:AG309">
    <cfRule type="expression" priority="80" aboveAverage="0" equalAverage="0" bottom="0" percent="0" rank="0" text="" dxfId="59">
      <formula>AG302:AG309&lt;&gt;AF302:AF309</formula>
    </cfRule>
  </conditionalFormatting>
  <conditionalFormatting sqref="AC302:AC309">
    <cfRule type="expression" priority="81" aboveAverage="0" equalAverage="0" bottom="0" percent="0" rank="0" text="" dxfId="60">
      <formula>AC302:AC309&lt;&gt;AB302:AB309</formula>
    </cfRule>
  </conditionalFormatting>
  <conditionalFormatting sqref="Y302:Y309">
    <cfRule type="expression" priority="82" aboveAverage="0" equalAverage="0" bottom="0" percent="0" rank="0" text="" dxfId="61">
      <formula>Y302:Y309&lt;&gt;X302:X309</formula>
    </cfRule>
  </conditionalFormatting>
  <conditionalFormatting sqref="Q313:Q320">
    <cfRule type="expression" priority="83" aboveAverage="0" equalAverage="0" bottom="0" percent="0" rank="0" text="" dxfId="62">
      <formula>Q313:Q320&lt;&gt;P313:P320</formula>
    </cfRule>
  </conditionalFormatting>
  <conditionalFormatting sqref="U313:U320">
    <cfRule type="expression" priority="84" aboveAverage="0" equalAverage="0" bottom="0" percent="0" rank="0" text="" dxfId="63">
      <formula>U313:U320&lt;&gt;T313:T320</formula>
    </cfRule>
  </conditionalFormatting>
  <conditionalFormatting sqref="Y313:Y320">
    <cfRule type="expression" priority="85" aboveAverage="0" equalAverage="0" bottom="0" percent="0" rank="0" text="" dxfId="64">
      <formula>Y313:Y320&lt;&gt;X313:X320</formula>
    </cfRule>
  </conditionalFormatting>
  <conditionalFormatting sqref="AG324:AG331">
    <cfRule type="expression" priority="86" aboveAverage="0" equalAverage="0" bottom="0" percent="0" rank="0" text="" dxfId="65">
      <formula>AG324:AG331&lt;&gt;AF324:AF331</formula>
    </cfRule>
  </conditionalFormatting>
  <conditionalFormatting sqref="AC324:AC331">
    <cfRule type="expression" priority="87" aboveAverage="0" equalAverage="0" bottom="0" percent="0" rank="0" text="" dxfId="66">
      <formula>AC324:AC331&lt;&gt;AB324:AB331</formula>
    </cfRule>
  </conditionalFormatting>
  <conditionalFormatting sqref="Y324:Y331">
    <cfRule type="expression" priority="88" aboveAverage="0" equalAverage="0" bottom="0" percent="0" rank="0" text="" dxfId="67">
      <formula>Y324:Y331&lt;&gt;X324:X331</formula>
    </cfRule>
  </conditionalFormatting>
  <conditionalFormatting sqref="Q324:Q331">
    <cfRule type="expression" priority="89" aboveAverage="0" equalAverage="0" bottom="0" percent="0" rank="0" text="" dxfId="68">
      <formula>Q324:Q331&lt;&gt;P324:P331</formula>
    </cfRule>
  </conditionalFormatting>
  <conditionalFormatting sqref="U327:U331">
    <cfRule type="expression" priority="90" aboveAverage="0" equalAverage="0" bottom="0" percent="0" rank="0" text="" dxfId="69">
      <formula>U327:U333&lt;&gt;T327:T333</formula>
    </cfRule>
  </conditionalFormatting>
  <conditionalFormatting sqref="Q336:Q342">
    <cfRule type="expression" priority="91" aboveAverage="0" equalAverage="0" bottom="0" percent="0" rank="0" text="" dxfId="70">
      <formula>#ref!&lt;&gt;#ref!</formula>
    </cfRule>
  </conditionalFormatting>
  <conditionalFormatting sqref="Q17:Q23 U17:U23 Y17:Y23 AC17:AC23 AG17:AG23">
    <cfRule type="expression" priority="92" aboveAverage="0" equalAverage="0" bottom="0" percent="0" rank="0" text="" dxfId="71">
      <formula>Q17:Q35&lt;&gt;P17:P35</formula>
    </cfRule>
  </conditionalFormatting>
  <conditionalFormatting sqref="Q27 U27 Y27 AC27 AG27">
    <cfRule type="expression" priority="93" aboveAverage="0" equalAverage="0" bottom="0" percent="0" rank="0" text="" dxfId="72">
      <formula>Q27:Q34&lt;&gt;P27:P34</formula>
    </cfRule>
  </conditionalFormatting>
  <conditionalFormatting sqref="Q28:Q34 U28:U34 Y28:Y34 AC28:AC34 AG28:AG34">
    <cfRule type="expression" priority="94" aboveAverage="0" equalAverage="0" bottom="0" percent="0" rank="0" text="" dxfId="73">
      <formula>Q28:Q46&lt;&gt;P28:P46</formula>
    </cfRule>
  </conditionalFormatting>
  <dataValidations count="2">
    <dataValidation allowBlank="true" error="This is a Binary value, which can be either 0 or 1." errorTitle="Wrong Value" operator="between" showDropDown="false" showErrorMessage="true" showInputMessage="true" sqref="Q5:Q12 U5:U12 Y5:Y12 AC5:AC12 AG5:AG12 Q16:Q23 U16:U23 Y16:Y23 AC16:AC23 AG16:AG23 Q27:Q34 U27:U34 Y27:Y34 AC27:AC34 AG27:AG34 Y38:Y45 AC38:AC45 AG38:AG45 Q49:Q56 U49:U56 Y49:Y56 U104:U111 AG104:AG111 Q115:Q122 U115:U122 Y115:Y122 AC115:AC122 AG115:AG122 Y126:Y133 AC126:AC133 AG126:AG133 Q137:Q144 U137:U144 Y137:Y144 Q148:Q155 U148:U155 Y148:Y155 AC148:AC155 AG148:AG155 Q159:Q166 AC159:AC166 AG159:AG166 Q170:Q177 U170:U177 Y170:Y177 AC170:AC177 U181:U188 Y181:Y188 AC181:AC188 AG181:AG188 Q192:Q199 U192:U199 AG192:AG199 Q203:Q210 U203:U210 Y203:Y210 AC203:AC210 AG203:AG210 Y214:Y221 AC214:AC221 AG214:AG221 Q225:Q232 U225:U232 Y225:Y232 Q236:Q243 U236:U243 Y236:Y243 AC236:AC243 AG236:AG243 Q247:Q254 AC247:AC254 AG247:AG254 Q258:Q265 U258:U265 Y258:Y265 AC258:AC265 U269:U276 Y269:Y276 AC269:AC276 AG269:AG276 Q280:Q287 U280:U287 AG280:AG287 Q291:Q298 U291:U298 Y291:Y298 AC291:AC298 AG291:AG298 Y302:Y309 AC302:AC309 AG302:AG309 Q313:Q320 U313:U320 Y313:Y320 Q324:Q331 U324:U331 Y324:Y331 AC324:AC331 AG324:AG331 Q335:Q342" type="whole">
      <formula1>0</formula1>
      <formula2>1</formula2>
    </dataValidation>
    <dataValidation allowBlank="true" error="This is a Binary value, which can be either 0 or 1." errorTitle="Wrong Value" operator="between" showDropDown="false" showErrorMessage="false" showInputMessage="true" sqref="S37:W39 T40:W40 S41:W45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I6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3" min="2" style="0" width="9"/>
    <col collapsed="false" customWidth="true" hidden="false" outlineLevel="0" max="11" min="4" style="0" width="8.67"/>
    <col collapsed="false" customWidth="true" hidden="false" outlineLevel="0" max="12" min="12" style="0" width="5.7"/>
    <col collapsed="false" customWidth="true" hidden="false" outlineLevel="0" max="13" min="13" style="0" width="1.71"/>
    <col collapsed="false" customWidth="true" hidden="false" outlineLevel="0" max="14" min="14" style="0" width="5.43"/>
    <col collapsed="false" customWidth="true" hidden="false" outlineLevel="0" max="15" min="15" style="0" width="5.28"/>
    <col collapsed="false" customWidth="true" hidden="false" outlineLevel="0" max="16" min="16" style="0" width="3.42"/>
    <col collapsed="false" customWidth="true" hidden="false" outlineLevel="0" max="17" min="17" style="0" width="19.42"/>
    <col collapsed="false" customWidth="true" hidden="false" outlineLevel="0" max="18" min="18" style="0" width="5.43"/>
    <col collapsed="false" customWidth="true" hidden="false" outlineLevel="0" max="19" min="19" style="0" width="5.28"/>
    <col collapsed="false" customWidth="true" hidden="false" outlineLevel="0" max="20" min="20" style="0" width="3.42"/>
    <col collapsed="false" customWidth="true" hidden="false" outlineLevel="0" max="21" min="21" style="0" width="19.99"/>
    <col collapsed="false" customWidth="true" hidden="false" outlineLevel="0" max="22" min="22" style="0" width="5.43"/>
    <col collapsed="false" customWidth="true" hidden="false" outlineLevel="0" max="23" min="23" style="0" width="5.28"/>
    <col collapsed="false" customWidth="true" hidden="false" outlineLevel="0" max="24" min="24" style="0" width="3.42"/>
    <col collapsed="false" customWidth="true" hidden="false" outlineLevel="0" max="25" min="25" style="0" width="19.3"/>
    <col collapsed="false" customWidth="true" hidden="false" outlineLevel="0" max="26" min="26" style="0" width="5.43"/>
    <col collapsed="false" customWidth="true" hidden="false" outlineLevel="0" max="27" min="27" style="0" width="5.28"/>
    <col collapsed="false" customWidth="true" hidden="false" outlineLevel="0" max="28" min="28" style="0" width="3.42"/>
    <col collapsed="false" customWidth="true" hidden="false" outlineLevel="0" max="29" min="29" style="0" width="19.3"/>
    <col collapsed="false" customWidth="true" hidden="false" outlineLevel="0" max="30" min="30" style="0" width="5.43"/>
    <col collapsed="false" customWidth="true" hidden="false" outlineLevel="0" max="31" min="31" style="0" width="5.28"/>
    <col collapsed="false" customWidth="true" hidden="false" outlineLevel="0" max="32" min="32" style="0" width="3.42"/>
    <col collapsed="false" customWidth="true" hidden="false" outlineLevel="0" max="33" min="33" style="0" width="19.42"/>
    <col collapsed="false" customWidth="true" hidden="false" outlineLevel="0" max="1025" min="34" style="0" width="8.67"/>
  </cols>
  <sheetData>
    <row r="2" customFormat="false" ht="15.75" hidden="false" customHeight="false" outlineLevel="0" collapsed="false">
      <c r="A2" s="38" t="s">
        <v>46</v>
      </c>
      <c r="B2" s="38"/>
      <c r="C2" s="38"/>
    </row>
    <row r="3" customFormat="false" ht="15.75" hidden="false" customHeight="false" outlineLevel="0" collapsed="false">
      <c r="A3" s="40"/>
      <c r="B3" s="41"/>
      <c r="C3" s="41"/>
      <c r="D3" s="41"/>
      <c r="E3" s="41"/>
      <c r="F3" s="41"/>
      <c r="G3" s="41"/>
      <c r="H3" s="41"/>
      <c r="I3" s="41"/>
      <c r="J3" s="41"/>
      <c r="K3" s="41" t="s">
        <v>47</v>
      </c>
      <c r="L3" s="42"/>
      <c r="N3" s="43" t="s">
        <v>385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customFormat="false" ht="15.75" hidden="false" customHeight="false" outlineLevel="0" collapsed="false">
      <c r="B4" s="44" t="s">
        <v>386</v>
      </c>
      <c r="C4" s="44"/>
      <c r="D4" s="44"/>
      <c r="E4" s="44"/>
      <c r="F4" s="45" t="s">
        <v>50</v>
      </c>
      <c r="G4" s="45" t="s">
        <v>51</v>
      </c>
      <c r="H4" s="45" t="s">
        <v>52</v>
      </c>
      <c r="I4" s="45" t="s">
        <v>53</v>
      </c>
      <c r="J4" s="45" t="s">
        <v>54</v>
      </c>
      <c r="K4" s="45" t="s">
        <v>55</v>
      </c>
      <c r="L4" s="46"/>
      <c r="N4" s="47" t="s">
        <v>56</v>
      </c>
      <c r="O4" s="47"/>
      <c r="P4" s="47"/>
      <c r="Q4" s="47"/>
      <c r="R4" s="48" t="s">
        <v>57</v>
      </c>
      <c r="S4" s="48"/>
      <c r="T4" s="48"/>
      <c r="U4" s="48"/>
      <c r="V4" s="49" t="s">
        <v>58</v>
      </c>
      <c r="W4" s="49"/>
      <c r="X4" s="49"/>
      <c r="Y4" s="49"/>
      <c r="Z4" s="50" t="s">
        <v>59</v>
      </c>
      <c r="AA4" s="50"/>
      <c r="AB4" s="50"/>
      <c r="AC4" s="50"/>
      <c r="AD4" s="92" t="s">
        <v>103</v>
      </c>
      <c r="AE4" s="92"/>
      <c r="AF4" s="92"/>
      <c r="AG4" s="92"/>
      <c r="AH4" s="52" t="s">
        <v>61</v>
      </c>
      <c r="AI4" s="52"/>
    </row>
    <row r="5" customFormat="false" ht="15.75" hidden="false" customHeight="false" outlineLevel="0" collapsed="false">
      <c r="A5" s="53" t="s">
        <v>62</v>
      </c>
      <c r="B5" s="54" t="s">
        <v>63</v>
      </c>
      <c r="C5" s="55" t="s">
        <v>281</v>
      </c>
      <c r="D5" s="55" t="s">
        <v>65</v>
      </c>
      <c r="E5" s="56" t="s">
        <v>65</v>
      </c>
      <c r="F5" s="57" t="s">
        <v>66</v>
      </c>
      <c r="G5" s="58" t="s">
        <v>66</v>
      </c>
      <c r="H5" s="59" t="s">
        <v>66</v>
      </c>
      <c r="I5" s="58" t="s">
        <v>66</v>
      </c>
      <c r="J5" s="60" t="s">
        <v>66</v>
      </c>
      <c r="K5" s="61" t="s">
        <v>66</v>
      </c>
      <c r="L5" s="46" t="s">
        <v>67</v>
      </c>
      <c r="N5" s="62" t="s">
        <v>67</v>
      </c>
      <c r="O5" s="63" t="s">
        <v>68</v>
      </c>
      <c r="P5" s="64" t="s">
        <v>69</v>
      </c>
      <c r="Q5" s="46"/>
      <c r="R5" s="62" t="s">
        <v>67</v>
      </c>
      <c r="S5" s="63" t="s">
        <v>68</v>
      </c>
      <c r="T5" s="64" t="s">
        <v>69</v>
      </c>
      <c r="U5" s="46"/>
      <c r="V5" s="62" t="s">
        <v>67</v>
      </c>
      <c r="W5" s="63" t="s">
        <v>68</v>
      </c>
      <c r="X5" s="64" t="s">
        <v>69</v>
      </c>
      <c r="Y5" s="46"/>
      <c r="Z5" s="62" t="s">
        <v>67</v>
      </c>
      <c r="AA5" s="63" t="s">
        <v>68</v>
      </c>
      <c r="AB5" s="64" t="s">
        <v>69</v>
      </c>
      <c r="AC5" s="46"/>
      <c r="AD5" s="62" t="s">
        <v>67</v>
      </c>
      <c r="AE5" s="63" t="s">
        <v>68</v>
      </c>
      <c r="AF5" s="64" t="s">
        <v>69</v>
      </c>
      <c r="AG5" s="65"/>
      <c r="AH5" s="66" t="s">
        <v>70</v>
      </c>
      <c r="AI5" s="66"/>
    </row>
    <row r="6" customFormat="false" ht="15" hidden="false" customHeight="false" outlineLevel="0" collapsed="false">
      <c r="A6" s="53" t="s">
        <v>71</v>
      </c>
      <c r="B6" s="45" t="str">
        <f aca="false">HEX2BIN(B5,8)</f>
        <v>00000111</v>
      </c>
      <c r="C6" s="45" t="str">
        <f aca="false">HEX2BIN(C5,8)</f>
        <v>00000110</v>
      </c>
      <c r="D6" s="45" t="str">
        <f aca="false">HEX2BIN(D5,8)</f>
        <v>00000001</v>
      </c>
      <c r="E6" s="45" t="str">
        <f aca="false">HEX2BIN(E5,8)</f>
        <v>00000001</v>
      </c>
      <c r="F6" s="45" t="str">
        <f aca="false">HEX2BIN(F5,8)</f>
        <v>00000000</v>
      </c>
      <c r="G6" s="45" t="str">
        <f aca="false">HEX2BIN(G5,8)</f>
        <v>00000000</v>
      </c>
      <c r="H6" s="45" t="str">
        <f aca="false">HEX2BIN(H5,8)</f>
        <v>00000000</v>
      </c>
      <c r="I6" s="45" t="str">
        <f aca="false">HEX2BIN(I5,8)</f>
        <v>00000000</v>
      </c>
      <c r="J6" s="45" t="str">
        <f aca="false">HEX2BIN(J5,8)</f>
        <v>00000000</v>
      </c>
      <c r="K6" s="67"/>
      <c r="L6" s="46"/>
      <c r="N6" s="68" t="str">
        <f aca="false">MID(F6,1,1)</f>
        <v>0</v>
      </c>
      <c r="O6" s="69" t="str">
        <f aca="false">N6</f>
        <v>0</v>
      </c>
      <c r="P6" s="53" t="s">
        <v>72</v>
      </c>
      <c r="Q6" s="70" t="s">
        <v>73</v>
      </c>
      <c r="R6" s="68" t="str">
        <f aca="false">MID(G6,1,1)</f>
        <v>0</v>
      </c>
      <c r="S6" s="69" t="str">
        <f aca="false">R6</f>
        <v>0</v>
      </c>
      <c r="T6" s="53" t="s">
        <v>72</v>
      </c>
      <c r="U6" s="46" t="s">
        <v>73</v>
      </c>
      <c r="V6" s="68" t="str">
        <f aca="false">MID(H6,1,1)</f>
        <v>0</v>
      </c>
      <c r="W6" s="69" t="str">
        <f aca="false">V6</f>
        <v>0</v>
      </c>
      <c r="X6" s="53" t="s">
        <v>72</v>
      </c>
      <c r="Y6" s="70" t="s">
        <v>73</v>
      </c>
      <c r="Z6" s="68" t="str">
        <f aca="false">MID(I6,1,1)</f>
        <v>0</v>
      </c>
      <c r="AA6" s="69" t="str">
        <f aca="false">Z6</f>
        <v>0</v>
      </c>
      <c r="AB6" s="53" t="s">
        <v>72</v>
      </c>
      <c r="AC6" s="70" t="s">
        <v>73</v>
      </c>
      <c r="AD6" s="68" t="str">
        <f aca="false">MID(J6,1,1)</f>
        <v>0</v>
      </c>
      <c r="AE6" s="69" t="str">
        <f aca="false">AD6</f>
        <v>0</v>
      </c>
      <c r="AF6" s="53" t="s">
        <v>72</v>
      </c>
      <c r="AG6" s="70" t="s">
        <v>73</v>
      </c>
      <c r="AH6" s="66"/>
      <c r="AI6" s="66"/>
    </row>
    <row r="7" customFormat="false" ht="15" hidden="false" customHeight="false" outlineLevel="0" collapsed="false">
      <c r="A7" s="53" t="s">
        <v>75</v>
      </c>
      <c r="B7" s="45" t="n">
        <f aca="false">HEX2DEC(B5)</f>
        <v>7</v>
      </c>
      <c r="C7" s="45" t="n">
        <f aca="false">HEX2DEC(C5)</f>
        <v>6</v>
      </c>
      <c r="D7" s="45" t="n">
        <f aca="false">HEX2DEC(D5)</f>
        <v>1</v>
      </c>
      <c r="E7" s="45" t="n">
        <f aca="false">HEX2DEC(E5)</f>
        <v>1</v>
      </c>
      <c r="F7" s="45" t="n">
        <f aca="false">HEX2DEC(F5)</f>
        <v>0</v>
      </c>
      <c r="G7" s="45" t="n">
        <f aca="false">HEX2DEC(G5)</f>
        <v>0</v>
      </c>
      <c r="H7" s="45" t="n">
        <f aca="false">HEX2DEC(H5)</f>
        <v>0</v>
      </c>
      <c r="I7" s="45" t="n">
        <f aca="false">HEX2DEC(I5)</f>
        <v>0</v>
      </c>
      <c r="J7" s="45" t="n">
        <f aca="false">HEX2DEC(J5)</f>
        <v>0</v>
      </c>
      <c r="K7" s="45" t="n">
        <f aca="false">SUM(B7:J7)</f>
        <v>15</v>
      </c>
      <c r="L7" s="46"/>
      <c r="N7" s="68" t="str">
        <f aca="false">MID(F6,2,1)</f>
        <v>0</v>
      </c>
      <c r="O7" s="69" t="str">
        <f aca="false">N7</f>
        <v>0</v>
      </c>
      <c r="P7" s="53" t="s">
        <v>76</v>
      </c>
      <c r="Q7" s="70" t="s">
        <v>73</v>
      </c>
      <c r="R7" s="68" t="str">
        <f aca="false">MID(G6,2,1)</f>
        <v>0</v>
      </c>
      <c r="S7" s="69" t="str">
        <f aca="false">R7</f>
        <v>0</v>
      </c>
      <c r="T7" s="53" t="s">
        <v>76</v>
      </c>
      <c r="U7" s="46" t="s">
        <v>73</v>
      </c>
      <c r="V7" s="68" t="str">
        <f aca="false">MID(H6,2,1)</f>
        <v>0</v>
      </c>
      <c r="W7" s="69" t="str">
        <f aca="false">V7</f>
        <v>0</v>
      </c>
      <c r="X7" s="53" t="s">
        <v>76</v>
      </c>
      <c r="Y7" s="70" t="s">
        <v>73</v>
      </c>
      <c r="Z7" s="68" t="str">
        <f aca="false">MID(I6,2,1)</f>
        <v>0</v>
      </c>
      <c r="AA7" s="69" t="str">
        <f aca="false">Z7</f>
        <v>0</v>
      </c>
      <c r="AB7" s="53" t="s">
        <v>76</v>
      </c>
      <c r="AC7" s="70" t="s">
        <v>73</v>
      </c>
      <c r="AD7" s="68" t="str">
        <f aca="false">MID(J6,2,1)</f>
        <v>0</v>
      </c>
      <c r="AE7" s="69" t="str">
        <f aca="false">AD7</f>
        <v>0</v>
      </c>
      <c r="AF7" s="53" t="s">
        <v>76</v>
      </c>
      <c r="AG7" s="70" t="s">
        <v>73</v>
      </c>
      <c r="AH7" s="66"/>
      <c r="AI7" s="66"/>
    </row>
    <row r="8" customFormat="false" ht="15" hidden="false" customHeight="false" outlineLevel="0" collapsed="false">
      <c r="A8" s="53"/>
      <c r="B8" s="65"/>
      <c r="C8" s="65"/>
      <c r="D8" s="65"/>
      <c r="E8" s="65"/>
      <c r="F8" s="65"/>
      <c r="G8" s="65"/>
      <c r="H8" s="65"/>
      <c r="I8" s="65"/>
      <c r="J8" s="65"/>
      <c r="K8" s="65"/>
      <c r="L8" s="46"/>
      <c r="N8" s="68" t="str">
        <f aca="false">MID(F6,3,1)</f>
        <v>0</v>
      </c>
      <c r="O8" s="69" t="str">
        <f aca="false">N8</f>
        <v>0</v>
      </c>
      <c r="P8" s="53" t="s">
        <v>78</v>
      </c>
      <c r="Q8" s="70" t="s">
        <v>73</v>
      </c>
      <c r="R8" s="68" t="str">
        <f aca="false">MID(G6,3,1)</f>
        <v>0</v>
      </c>
      <c r="S8" s="69" t="str">
        <f aca="false">R8</f>
        <v>0</v>
      </c>
      <c r="T8" s="53" t="s">
        <v>78</v>
      </c>
      <c r="U8" s="46" t="s">
        <v>73</v>
      </c>
      <c r="V8" s="68" t="str">
        <f aca="false">MID(H6,3,1)</f>
        <v>0</v>
      </c>
      <c r="W8" s="69" t="str">
        <f aca="false">V8</f>
        <v>0</v>
      </c>
      <c r="X8" s="53" t="s">
        <v>78</v>
      </c>
      <c r="Y8" s="70" t="s">
        <v>73</v>
      </c>
      <c r="Z8" s="68" t="str">
        <f aca="false">MID(I6,3,1)</f>
        <v>0</v>
      </c>
      <c r="AA8" s="69" t="str">
        <f aca="false">Z8</f>
        <v>0</v>
      </c>
      <c r="AB8" s="53" t="s">
        <v>78</v>
      </c>
      <c r="AC8" s="70" t="s">
        <v>73</v>
      </c>
      <c r="AD8" s="68" t="str">
        <f aca="false">MID(J6,3,1)</f>
        <v>0</v>
      </c>
      <c r="AE8" s="69" t="str">
        <f aca="false">AD8</f>
        <v>0</v>
      </c>
      <c r="AF8" s="53" t="s">
        <v>78</v>
      </c>
      <c r="AG8" s="70" t="s">
        <v>73</v>
      </c>
      <c r="AH8" s="66"/>
      <c r="AI8" s="66"/>
    </row>
    <row r="9" customFormat="false" ht="15.75" hidden="false" customHeight="false" outlineLevel="0" collapsed="false">
      <c r="A9" s="53"/>
      <c r="B9" s="65"/>
      <c r="C9" s="65"/>
      <c r="D9" s="65"/>
      <c r="E9" s="65"/>
      <c r="F9" s="65"/>
      <c r="G9" s="65"/>
      <c r="H9" s="65"/>
      <c r="I9" s="65"/>
      <c r="J9" s="65"/>
      <c r="K9" s="65"/>
      <c r="L9" s="46"/>
      <c r="N9" s="68" t="str">
        <f aca="false">MID(F6,4,1)</f>
        <v>0</v>
      </c>
      <c r="O9" s="69" t="str">
        <f aca="false">N9</f>
        <v>0</v>
      </c>
      <c r="P9" s="53" t="s">
        <v>79</v>
      </c>
      <c r="Q9" s="70" t="s">
        <v>73</v>
      </c>
      <c r="R9" s="68" t="str">
        <f aca="false">MID(G6,4,1)</f>
        <v>0</v>
      </c>
      <c r="S9" s="69" t="str">
        <f aca="false">R9</f>
        <v>0</v>
      </c>
      <c r="T9" s="53" t="s">
        <v>79</v>
      </c>
      <c r="U9" s="46" t="s">
        <v>73</v>
      </c>
      <c r="V9" s="68" t="str">
        <f aca="false">MID(H6,4,1)</f>
        <v>0</v>
      </c>
      <c r="W9" s="69" t="str">
        <f aca="false">V9</f>
        <v>0</v>
      </c>
      <c r="X9" s="53" t="s">
        <v>79</v>
      </c>
      <c r="Y9" s="70" t="s">
        <v>73</v>
      </c>
      <c r="Z9" s="68" t="str">
        <f aca="false">MID(I6,4,1)</f>
        <v>0</v>
      </c>
      <c r="AA9" s="69" t="str">
        <f aca="false">Z9</f>
        <v>0</v>
      </c>
      <c r="AB9" s="53" t="s">
        <v>79</v>
      </c>
      <c r="AC9" s="70" t="s">
        <v>73</v>
      </c>
      <c r="AD9" s="68" t="str">
        <f aca="false">MID(J6,4,1)</f>
        <v>0</v>
      </c>
      <c r="AE9" s="69" t="str">
        <f aca="false">AD9</f>
        <v>0</v>
      </c>
      <c r="AF9" s="53" t="s">
        <v>79</v>
      </c>
      <c r="AG9" s="70" t="s">
        <v>73</v>
      </c>
      <c r="AH9" s="66"/>
      <c r="AI9" s="66"/>
    </row>
    <row r="10" customFormat="false" ht="15.75" hidden="false" customHeight="false" outlineLevel="0" collapsed="false">
      <c r="A10" s="53" t="s">
        <v>62</v>
      </c>
      <c r="B10" s="73" t="str">
        <f aca="false">B5</f>
        <v>07</v>
      </c>
      <c r="C10" s="74" t="str">
        <f aca="false">C5</f>
        <v>06</v>
      </c>
      <c r="D10" s="74" t="str">
        <f aca="false">D5</f>
        <v>01</v>
      </c>
      <c r="E10" s="75" t="str">
        <f aca="false">E5</f>
        <v>01</v>
      </c>
      <c r="F10" s="76" t="str">
        <f aca="false">BIN2HEX(F11,2)</f>
        <v>00</v>
      </c>
      <c r="G10" s="77" t="str">
        <f aca="false">BIN2HEX(G11,2)</f>
        <v>00</v>
      </c>
      <c r="H10" s="78" t="str">
        <f aca="false">BIN2HEX(H11,2)</f>
        <v>00</v>
      </c>
      <c r="I10" s="79" t="str">
        <f aca="false">BIN2HEX(I11,2)</f>
        <v>00</v>
      </c>
      <c r="J10" s="80" t="str">
        <f aca="false">BIN2HEX(J11,2)</f>
        <v>00</v>
      </c>
      <c r="K10" s="81" t="str">
        <f aca="false">IF(LEN(K11)&gt;2,MID(K11,2,2),K11)</f>
        <v>F</v>
      </c>
      <c r="L10" s="46" t="s">
        <v>68</v>
      </c>
      <c r="N10" s="68" t="str">
        <f aca="false">MID(F6,5,1)</f>
        <v>0</v>
      </c>
      <c r="O10" s="69" t="str">
        <f aca="false">N10</f>
        <v>0</v>
      </c>
      <c r="P10" s="53" t="s">
        <v>80</v>
      </c>
      <c r="Q10" s="70" t="s">
        <v>73</v>
      </c>
      <c r="R10" s="68" t="str">
        <f aca="false">MID(G6,5,1)</f>
        <v>0</v>
      </c>
      <c r="S10" s="69" t="str">
        <f aca="false">R10</f>
        <v>0</v>
      </c>
      <c r="T10" s="53" t="s">
        <v>80</v>
      </c>
      <c r="U10" s="46" t="s">
        <v>73</v>
      </c>
      <c r="V10" s="68" t="str">
        <f aca="false">MID(H6,5,1)</f>
        <v>0</v>
      </c>
      <c r="W10" s="69" t="str">
        <f aca="false">V10</f>
        <v>0</v>
      </c>
      <c r="X10" s="53" t="s">
        <v>80</v>
      </c>
      <c r="Y10" s="70" t="s">
        <v>73</v>
      </c>
      <c r="Z10" s="68" t="str">
        <f aca="false">MID(I6,5,1)</f>
        <v>0</v>
      </c>
      <c r="AA10" s="69" t="str">
        <f aca="false">Z10</f>
        <v>0</v>
      </c>
      <c r="AB10" s="53" t="s">
        <v>80</v>
      </c>
      <c r="AC10" s="70" t="s">
        <v>73</v>
      </c>
      <c r="AD10" s="68" t="str">
        <f aca="false">MID(J6,5,1)</f>
        <v>0</v>
      </c>
      <c r="AE10" s="69" t="str">
        <f aca="false">AD10</f>
        <v>0</v>
      </c>
      <c r="AF10" s="53" t="s">
        <v>80</v>
      </c>
      <c r="AG10" s="70" t="s">
        <v>73</v>
      </c>
      <c r="AH10" s="66"/>
      <c r="AI10" s="66"/>
    </row>
    <row r="11" customFormat="false" ht="15" hidden="false" customHeight="false" outlineLevel="0" collapsed="false">
      <c r="A11" s="53" t="s">
        <v>71</v>
      </c>
      <c r="B11" s="45" t="str">
        <f aca="false">HEX2BIN(B10,8)</f>
        <v>00000111</v>
      </c>
      <c r="C11" s="45" t="str">
        <f aca="false">HEX2BIN(C10,8)</f>
        <v>00000110</v>
      </c>
      <c r="D11" s="45" t="str">
        <f aca="false">HEX2BIN(D10,8)</f>
        <v>00000001</v>
      </c>
      <c r="E11" s="45" t="str">
        <f aca="false">HEX2BIN(E10,8)</f>
        <v>00000001</v>
      </c>
      <c r="F11" s="82" t="str">
        <f aca="false">O6&amp;O7&amp;O8&amp;O9&amp;O10&amp;O11&amp;O12&amp;O13</f>
        <v>00000000</v>
      </c>
      <c r="G11" s="45" t="str">
        <f aca="false">S6&amp;S7&amp;S8&amp;S9&amp;S10&amp;S11&amp;S12&amp;S13</f>
        <v>00000000</v>
      </c>
      <c r="H11" s="82" t="str">
        <f aca="false">W6&amp;W7&amp;W8&amp;W9&amp;W10&amp;W11&amp;W12&amp;W13</f>
        <v>00000000</v>
      </c>
      <c r="I11" s="82" t="str">
        <f aca="false">AA6&amp;AA7&amp;AA8&amp;AA9&amp;AA10&amp;AA11&amp;AA12&amp;AA13</f>
        <v>00000000</v>
      </c>
      <c r="J11" s="45" t="str">
        <f aca="false">AE6&amp;AE7&amp;AE8&amp;AE9&amp;AE10&amp;AE11&amp;AE12&amp;AE13</f>
        <v>00000000</v>
      </c>
      <c r="K11" s="45" t="str">
        <f aca="false">DEC2HEX(K12)</f>
        <v>F</v>
      </c>
      <c r="L11" s="46"/>
      <c r="N11" s="68" t="str">
        <f aca="false">MID(F6,6,1)</f>
        <v>0</v>
      </c>
      <c r="O11" s="69" t="str">
        <f aca="false">N11</f>
        <v>0</v>
      </c>
      <c r="P11" s="53" t="s">
        <v>83</v>
      </c>
      <c r="Q11" s="70" t="s">
        <v>73</v>
      </c>
      <c r="R11" s="68" t="str">
        <f aca="false">MID(G6,6,1)</f>
        <v>0</v>
      </c>
      <c r="S11" s="69" t="str">
        <f aca="false">R11</f>
        <v>0</v>
      </c>
      <c r="T11" s="53" t="s">
        <v>83</v>
      </c>
      <c r="U11" s="46" t="s">
        <v>73</v>
      </c>
      <c r="V11" s="68" t="str">
        <f aca="false">MID(H6,6,1)</f>
        <v>0</v>
      </c>
      <c r="W11" s="69" t="str">
        <f aca="false">V11</f>
        <v>0</v>
      </c>
      <c r="X11" s="53" t="s">
        <v>83</v>
      </c>
      <c r="Y11" s="70" t="s">
        <v>73</v>
      </c>
      <c r="Z11" s="68" t="str">
        <f aca="false">MID(I6,6,1)</f>
        <v>0</v>
      </c>
      <c r="AA11" s="69" t="str">
        <f aca="false">Z11</f>
        <v>0</v>
      </c>
      <c r="AB11" s="53" t="s">
        <v>83</v>
      </c>
      <c r="AC11" s="70" t="s">
        <v>73</v>
      </c>
      <c r="AD11" s="68" t="str">
        <f aca="false">MID(J6,6,1)</f>
        <v>0</v>
      </c>
      <c r="AE11" s="69" t="str">
        <f aca="false">AD11</f>
        <v>0</v>
      </c>
      <c r="AF11" s="53" t="s">
        <v>83</v>
      </c>
      <c r="AG11" s="70" t="s">
        <v>73</v>
      </c>
      <c r="AH11" s="66"/>
      <c r="AI11" s="66"/>
    </row>
    <row r="12" customFormat="false" ht="15" hidden="false" customHeight="false" outlineLevel="0" collapsed="false">
      <c r="A12" s="53" t="s">
        <v>75</v>
      </c>
      <c r="B12" s="45" t="n">
        <f aca="false">HEX2DEC(B10)</f>
        <v>7</v>
      </c>
      <c r="C12" s="45" t="n">
        <f aca="false">HEX2DEC(C10)</f>
        <v>6</v>
      </c>
      <c r="D12" s="45" t="n">
        <f aca="false">HEX2DEC(D10)</f>
        <v>1</v>
      </c>
      <c r="E12" s="45" t="n">
        <f aca="false">HEX2DEC(E10)</f>
        <v>1</v>
      </c>
      <c r="F12" s="45" t="n">
        <f aca="false">HEX2DEC(F10)</f>
        <v>0</v>
      </c>
      <c r="G12" s="45" t="n">
        <f aca="false">HEX2DEC(G10)</f>
        <v>0</v>
      </c>
      <c r="H12" s="45" t="n">
        <f aca="false">HEX2DEC(H10)</f>
        <v>0</v>
      </c>
      <c r="I12" s="45" t="n">
        <f aca="false">HEX2DEC(I10)</f>
        <v>0</v>
      </c>
      <c r="J12" s="45" t="n">
        <f aca="false">HEX2DEC(J10)</f>
        <v>0</v>
      </c>
      <c r="K12" s="45" t="n">
        <f aca="false">SUM(B12:J12)</f>
        <v>15</v>
      </c>
      <c r="L12" s="46"/>
      <c r="N12" s="68" t="str">
        <f aca="false">MID(F6,7,1)</f>
        <v>0</v>
      </c>
      <c r="O12" s="69" t="str">
        <f aca="false">N12</f>
        <v>0</v>
      </c>
      <c r="P12" s="53" t="s">
        <v>84</v>
      </c>
      <c r="Q12" s="70" t="s">
        <v>73</v>
      </c>
      <c r="R12" s="68" t="str">
        <f aca="false">MID(G6,7,1)</f>
        <v>0</v>
      </c>
      <c r="S12" s="69" t="str">
        <f aca="false">R12</f>
        <v>0</v>
      </c>
      <c r="T12" s="53" t="s">
        <v>84</v>
      </c>
      <c r="U12" s="46" t="s">
        <v>73</v>
      </c>
      <c r="V12" s="68" t="str">
        <f aca="false">MID(H6,7,1)</f>
        <v>0</v>
      </c>
      <c r="W12" s="69" t="str">
        <f aca="false">V12</f>
        <v>0</v>
      </c>
      <c r="X12" s="53" t="s">
        <v>84</v>
      </c>
      <c r="Y12" s="70" t="s">
        <v>73</v>
      </c>
      <c r="Z12" s="68" t="str">
        <f aca="false">MID(I6,7,1)</f>
        <v>0</v>
      </c>
      <c r="AA12" s="69" t="str">
        <f aca="false">Z12</f>
        <v>0</v>
      </c>
      <c r="AB12" s="53" t="s">
        <v>84</v>
      </c>
      <c r="AC12" s="70" t="s">
        <v>73</v>
      </c>
      <c r="AD12" s="68" t="str">
        <f aca="false">MID(J6,7,1)</f>
        <v>0</v>
      </c>
      <c r="AE12" s="69" t="str">
        <f aca="false">AD12</f>
        <v>0</v>
      </c>
      <c r="AF12" s="53" t="s">
        <v>84</v>
      </c>
      <c r="AG12" s="64" t="s">
        <v>73</v>
      </c>
      <c r="AH12" s="66"/>
      <c r="AI12" s="66"/>
    </row>
    <row r="13" customFormat="false" ht="15.75" hidden="false" customHeight="false" outlineLevel="0" collapsed="false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N13" s="86" t="str">
        <f aca="false">MID(F6,8,1)</f>
        <v>0</v>
      </c>
      <c r="O13" s="69" t="str">
        <f aca="false">N13</f>
        <v>0</v>
      </c>
      <c r="P13" s="83" t="s">
        <v>86</v>
      </c>
      <c r="Q13" s="34" t="s">
        <v>73</v>
      </c>
      <c r="R13" s="86" t="str">
        <f aca="false">MID(G6,8,1)</f>
        <v>0</v>
      </c>
      <c r="S13" s="69" t="str">
        <f aca="false">R13</f>
        <v>0</v>
      </c>
      <c r="T13" s="83" t="s">
        <v>86</v>
      </c>
      <c r="U13" s="85" t="s">
        <v>73</v>
      </c>
      <c r="V13" s="86" t="str">
        <f aca="false">MID(H6,8,1)</f>
        <v>0</v>
      </c>
      <c r="W13" s="69" t="str">
        <f aca="false">V13</f>
        <v>0</v>
      </c>
      <c r="X13" s="83" t="s">
        <v>86</v>
      </c>
      <c r="Y13" s="34" t="s">
        <v>73</v>
      </c>
      <c r="Z13" s="86" t="str">
        <f aca="false">MID(I6,8,1)</f>
        <v>0</v>
      </c>
      <c r="AA13" s="69" t="str">
        <f aca="false">Z13</f>
        <v>0</v>
      </c>
      <c r="AB13" s="83" t="s">
        <v>86</v>
      </c>
      <c r="AC13" s="34" t="s">
        <v>73</v>
      </c>
      <c r="AD13" s="86" t="str">
        <f aca="false">MID(J6,8,1)</f>
        <v>0</v>
      </c>
      <c r="AE13" s="69" t="str">
        <f aca="false">AD13</f>
        <v>0</v>
      </c>
      <c r="AF13" s="83" t="s">
        <v>86</v>
      </c>
      <c r="AG13" s="30" t="s">
        <v>73</v>
      </c>
      <c r="AH13" s="66"/>
      <c r="AI13" s="66"/>
    </row>
    <row r="14" customFormat="false" ht="15.7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 t="s">
        <v>47</v>
      </c>
      <c r="L14" s="42"/>
      <c r="N14" s="43" t="s">
        <v>387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customFormat="false" ht="15.75" hidden="false" customHeight="false" outlineLevel="0" collapsed="false">
      <c r="B15" s="44" t="s">
        <v>388</v>
      </c>
      <c r="C15" s="44"/>
      <c r="D15" s="44"/>
      <c r="E15" s="44"/>
      <c r="F15" s="45" t="s">
        <v>50</v>
      </c>
      <c r="G15" s="45" t="s">
        <v>51</v>
      </c>
      <c r="H15" s="45" t="s">
        <v>52</v>
      </c>
      <c r="I15" s="45" t="s">
        <v>53</v>
      </c>
      <c r="J15" s="45" t="s">
        <v>54</v>
      </c>
      <c r="K15" s="45" t="s">
        <v>55</v>
      </c>
      <c r="L15" s="46"/>
      <c r="N15" s="47" t="s">
        <v>56</v>
      </c>
      <c r="O15" s="47"/>
      <c r="P15" s="47"/>
      <c r="Q15" s="47"/>
      <c r="R15" s="48" t="s">
        <v>57</v>
      </c>
      <c r="S15" s="48"/>
      <c r="T15" s="48"/>
      <c r="U15" s="48"/>
      <c r="V15" s="49" t="s">
        <v>58</v>
      </c>
      <c r="W15" s="49"/>
      <c r="X15" s="49"/>
      <c r="Y15" s="49"/>
      <c r="Z15" s="50" t="s">
        <v>59</v>
      </c>
      <c r="AA15" s="50"/>
      <c r="AB15" s="50"/>
      <c r="AC15" s="50"/>
      <c r="AD15" s="92" t="s">
        <v>103</v>
      </c>
      <c r="AE15" s="92"/>
      <c r="AF15" s="92"/>
      <c r="AG15" s="92"/>
      <c r="AH15" s="52" t="s">
        <v>61</v>
      </c>
      <c r="AI15" s="52"/>
    </row>
    <row r="16" customFormat="false" ht="15.75" hidden="false" customHeight="false" outlineLevel="0" collapsed="false">
      <c r="A16" s="53" t="s">
        <v>62</v>
      </c>
      <c r="B16" s="54" t="s">
        <v>63</v>
      </c>
      <c r="C16" s="55" t="s">
        <v>281</v>
      </c>
      <c r="D16" s="55" t="s">
        <v>65</v>
      </c>
      <c r="E16" s="56" t="s">
        <v>89</v>
      </c>
      <c r="F16" s="59" t="s">
        <v>66</v>
      </c>
      <c r="G16" s="58" t="s">
        <v>66</v>
      </c>
      <c r="H16" s="58" t="s">
        <v>66</v>
      </c>
      <c r="I16" s="60" t="s">
        <v>66</v>
      </c>
      <c r="J16" s="60" t="s">
        <v>66</v>
      </c>
      <c r="K16" s="61" t="s">
        <v>66</v>
      </c>
      <c r="L16" s="46" t="s">
        <v>67</v>
      </c>
      <c r="N16" s="62" t="s">
        <v>67</v>
      </c>
      <c r="O16" s="63" t="s">
        <v>68</v>
      </c>
      <c r="P16" s="64" t="s">
        <v>69</v>
      </c>
      <c r="Q16" s="46"/>
      <c r="R16" s="62" t="s">
        <v>67</v>
      </c>
      <c r="S16" s="63" t="s">
        <v>68</v>
      </c>
      <c r="T16" s="64" t="s">
        <v>69</v>
      </c>
      <c r="U16" s="46"/>
      <c r="V16" s="62" t="s">
        <v>67</v>
      </c>
      <c r="W16" s="63" t="s">
        <v>68</v>
      </c>
      <c r="X16" s="64" t="s">
        <v>69</v>
      </c>
      <c r="Y16" s="46"/>
      <c r="Z16" s="62" t="s">
        <v>67</v>
      </c>
      <c r="AA16" s="63" t="s">
        <v>68</v>
      </c>
      <c r="AB16" s="64" t="s">
        <v>69</v>
      </c>
      <c r="AC16" s="46"/>
      <c r="AD16" s="62" t="s">
        <v>67</v>
      </c>
      <c r="AE16" s="63" t="s">
        <v>68</v>
      </c>
      <c r="AF16" s="64" t="s">
        <v>69</v>
      </c>
      <c r="AG16" s="65"/>
      <c r="AH16" s="66" t="s">
        <v>70</v>
      </c>
      <c r="AI16" s="66"/>
    </row>
    <row r="17" customFormat="false" ht="15" hidden="false" customHeight="false" outlineLevel="0" collapsed="false">
      <c r="A17" s="53" t="s">
        <v>71</v>
      </c>
      <c r="B17" s="45" t="str">
        <f aca="false">HEX2BIN(B16,8)</f>
        <v>00000111</v>
      </c>
      <c r="C17" s="45" t="str">
        <f aca="false">HEX2BIN(C16,8)</f>
        <v>00000110</v>
      </c>
      <c r="D17" s="45" t="str">
        <f aca="false">HEX2BIN(D16,8)</f>
        <v>00000001</v>
      </c>
      <c r="E17" s="45" t="str">
        <f aca="false">HEX2BIN(E16,8)</f>
        <v>00000010</v>
      </c>
      <c r="F17" s="45" t="str">
        <f aca="false">HEX2BIN(F16,8)</f>
        <v>00000000</v>
      </c>
      <c r="G17" s="45" t="str">
        <f aca="false">HEX2BIN(G16,8)</f>
        <v>00000000</v>
      </c>
      <c r="H17" s="45" t="str">
        <f aca="false">HEX2BIN(H16,8)</f>
        <v>00000000</v>
      </c>
      <c r="I17" s="45" t="str">
        <f aca="false">HEX2BIN(I16,8)</f>
        <v>00000000</v>
      </c>
      <c r="J17" s="45" t="str">
        <f aca="false">HEX2BIN(J16,8)</f>
        <v>00000000</v>
      </c>
      <c r="K17" s="65"/>
      <c r="L17" s="46"/>
      <c r="N17" s="68" t="str">
        <f aca="false">MID(F17,1,1)</f>
        <v>0</v>
      </c>
      <c r="O17" s="69" t="str">
        <f aca="false">N17</f>
        <v>0</v>
      </c>
      <c r="P17" s="53" t="s">
        <v>72</v>
      </c>
      <c r="Q17" s="70" t="s">
        <v>73</v>
      </c>
      <c r="R17" s="68" t="str">
        <f aca="false">MID(G17,1,1)</f>
        <v>0</v>
      </c>
      <c r="S17" s="69" t="str">
        <f aca="false">R17</f>
        <v>0</v>
      </c>
      <c r="T17" s="53" t="s">
        <v>72</v>
      </c>
      <c r="U17" s="70" t="s">
        <v>73</v>
      </c>
      <c r="V17" s="68" t="str">
        <f aca="false">MID(H17,1,1)</f>
        <v>0</v>
      </c>
      <c r="W17" s="69" t="str">
        <f aca="false">V17</f>
        <v>0</v>
      </c>
      <c r="X17" s="53" t="s">
        <v>72</v>
      </c>
      <c r="Y17" s="70" t="s">
        <v>73</v>
      </c>
      <c r="Z17" s="68" t="str">
        <f aca="false">MID(I17,1,1)</f>
        <v>0</v>
      </c>
      <c r="AA17" s="69" t="str">
        <f aca="false">Z17</f>
        <v>0</v>
      </c>
      <c r="AB17" s="53" t="s">
        <v>72</v>
      </c>
      <c r="AC17" s="70" t="s">
        <v>73</v>
      </c>
      <c r="AD17" s="68" t="str">
        <f aca="false">MID(J17,1,1)</f>
        <v>0</v>
      </c>
      <c r="AE17" s="69" t="str">
        <f aca="false">AD17</f>
        <v>0</v>
      </c>
      <c r="AF17" s="53" t="s">
        <v>72</v>
      </c>
      <c r="AG17" s="70" t="s">
        <v>73</v>
      </c>
      <c r="AH17" s="66"/>
      <c r="AI17" s="66"/>
    </row>
    <row r="18" customFormat="false" ht="15" hidden="false" customHeight="false" outlineLevel="0" collapsed="false">
      <c r="A18" s="53" t="s">
        <v>75</v>
      </c>
      <c r="B18" s="45" t="n">
        <f aca="false">HEX2DEC(B16)</f>
        <v>7</v>
      </c>
      <c r="C18" s="45" t="n">
        <f aca="false">HEX2DEC(C16)</f>
        <v>6</v>
      </c>
      <c r="D18" s="45" t="n">
        <f aca="false">HEX2DEC(D16)</f>
        <v>1</v>
      </c>
      <c r="E18" s="45" t="n">
        <f aca="false">HEX2DEC(E16)</f>
        <v>2</v>
      </c>
      <c r="F18" s="45" t="n">
        <f aca="false">HEX2DEC(F16)</f>
        <v>0</v>
      </c>
      <c r="G18" s="45" t="n">
        <f aca="false">HEX2DEC(G16)</f>
        <v>0</v>
      </c>
      <c r="H18" s="45" t="n">
        <f aca="false">HEX2DEC(H16)</f>
        <v>0</v>
      </c>
      <c r="I18" s="45" t="n">
        <f aca="false">HEX2DEC(I16)</f>
        <v>0</v>
      </c>
      <c r="J18" s="45" t="n">
        <f aca="false">HEX2DEC(J16)</f>
        <v>0</v>
      </c>
      <c r="K18" s="45" t="n">
        <f aca="false">SUM(B18:J18)</f>
        <v>16</v>
      </c>
      <c r="L18" s="46"/>
      <c r="N18" s="68" t="str">
        <f aca="false">MID(F17,2,1)</f>
        <v>0</v>
      </c>
      <c r="O18" s="69" t="str">
        <f aca="false">N18</f>
        <v>0</v>
      </c>
      <c r="P18" s="53" t="s">
        <v>76</v>
      </c>
      <c r="Q18" s="70" t="s">
        <v>73</v>
      </c>
      <c r="R18" s="68" t="str">
        <f aca="false">MID(G17,2,1)</f>
        <v>0</v>
      </c>
      <c r="S18" s="69" t="str">
        <f aca="false">R18</f>
        <v>0</v>
      </c>
      <c r="T18" s="53" t="s">
        <v>76</v>
      </c>
      <c r="U18" s="70" t="s">
        <v>73</v>
      </c>
      <c r="V18" s="68" t="str">
        <f aca="false">MID(H17,2,1)</f>
        <v>0</v>
      </c>
      <c r="W18" s="69" t="str">
        <f aca="false">V18</f>
        <v>0</v>
      </c>
      <c r="X18" s="53" t="s">
        <v>76</v>
      </c>
      <c r="Y18" s="70" t="s">
        <v>73</v>
      </c>
      <c r="Z18" s="68" t="str">
        <f aca="false">MID(I17,2,1)</f>
        <v>0</v>
      </c>
      <c r="AA18" s="69" t="str">
        <f aca="false">Z18</f>
        <v>0</v>
      </c>
      <c r="AB18" s="53" t="s">
        <v>76</v>
      </c>
      <c r="AC18" s="70" t="s">
        <v>73</v>
      </c>
      <c r="AD18" s="68" t="str">
        <f aca="false">MID(J17,2,1)</f>
        <v>0</v>
      </c>
      <c r="AE18" s="69" t="str">
        <f aca="false">AD18</f>
        <v>0</v>
      </c>
      <c r="AF18" s="53" t="s">
        <v>76</v>
      </c>
      <c r="AG18" s="70" t="s">
        <v>73</v>
      </c>
      <c r="AH18" s="66"/>
      <c r="AI18" s="66"/>
    </row>
    <row r="19" customFormat="false" ht="15" hidden="false" customHeight="false" outlineLevel="0" collapsed="false">
      <c r="A19" s="53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46"/>
      <c r="N19" s="68" t="str">
        <f aca="false">MID(F17,3,1)</f>
        <v>0</v>
      </c>
      <c r="O19" s="69" t="str">
        <f aca="false">N19</f>
        <v>0</v>
      </c>
      <c r="P19" s="53" t="s">
        <v>78</v>
      </c>
      <c r="Q19" s="70" t="s">
        <v>73</v>
      </c>
      <c r="R19" s="68" t="str">
        <f aca="false">MID(G17,3,1)</f>
        <v>0</v>
      </c>
      <c r="S19" s="69" t="str">
        <f aca="false">R19</f>
        <v>0</v>
      </c>
      <c r="T19" s="53" t="s">
        <v>78</v>
      </c>
      <c r="U19" s="70" t="s">
        <v>73</v>
      </c>
      <c r="V19" s="68" t="str">
        <f aca="false">MID(H17,3,1)</f>
        <v>0</v>
      </c>
      <c r="W19" s="69" t="str">
        <f aca="false">V19</f>
        <v>0</v>
      </c>
      <c r="X19" s="53" t="s">
        <v>78</v>
      </c>
      <c r="Y19" s="70" t="s">
        <v>73</v>
      </c>
      <c r="Z19" s="68" t="str">
        <f aca="false">MID(I17,3,1)</f>
        <v>0</v>
      </c>
      <c r="AA19" s="69" t="str">
        <f aca="false">Z19</f>
        <v>0</v>
      </c>
      <c r="AB19" s="53" t="s">
        <v>78</v>
      </c>
      <c r="AC19" s="70" t="s">
        <v>73</v>
      </c>
      <c r="AD19" s="68" t="str">
        <f aca="false">MID(J17,3,1)</f>
        <v>0</v>
      </c>
      <c r="AE19" s="69" t="str">
        <f aca="false">AD19</f>
        <v>0</v>
      </c>
      <c r="AF19" s="53" t="s">
        <v>78</v>
      </c>
      <c r="AG19" s="70" t="s">
        <v>73</v>
      </c>
      <c r="AH19" s="66"/>
      <c r="AI19" s="66"/>
    </row>
    <row r="20" customFormat="false" ht="15.75" hidden="false" customHeight="false" outlineLevel="0" collapsed="false">
      <c r="A20" s="5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46"/>
      <c r="N20" s="68" t="str">
        <f aca="false">MID(F17,4,1)</f>
        <v>0</v>
      </c>
      <c r="O20" s="69" t="str">
        <f aca="false">N20</f>
        <v>0</v>
      </c>
      <c r="P20" s="53" t="s">
        <v>79</v>
      </c>
      <c r="Q20" s="70" t="s">
        <v>73</v>
      </c>
      <c r="R20" s="68" t="str">
        <f aca="false">MID(G17,4,1)</f>
        <v>0</v>
      </c>
      <c r="S20" s="69" t="str">
        <f aca="false">R20</f>
        <v>0</v>
      </c>
      <c r="T20" s="53" t="s">
        <v>79</v>
      </c>
      <c r="U20" s="70" t="s">
        <v>73</v>
      </c>
      <c r="V20" s="68" t="str">
        <f aca="false">MID(H17,4,1)</f>
        <v>0</v>
      </c>
      <c r="W20" s="69" t="str">
        <f aca="false">V20</f>
        <v>0</v>
      </c>
      <c r="X20" s="53" t="s">
        <v>79</v>
      </c>
      <c r="Y20" s="70" t="s">
        <v>73</v>
      </c>
      <c r="Z20" s="68" t="str">
        <f aca="false">MID(I17,4,1)</f>
        <v>0</v>
      </c>
      <c r="AA20" s="69" t="str">
        <f aca="false">Z20</f>
        <v>0</v>
      </c>
      <c r="AB20" s="53" t="s">
        <v>79</v>
      </c>
      <c r="AC20" s="70" t="s">
        <v>73</v>
      </c>
      <c r="AD20" s="68" t="str">
        <f aca="false">MID(J17,4,1)</f>
        <v>0</v>
      </c>
      <c r="AE20" s="69" t="str">
        <f aca="false">AD20</f>
        <v>0</v>
      </c>
      <c r="AF20" s="53" t="s">
        <v>79</v>
      </c>
      <c r="AG20" s="70" t="s">
        <v>73</v>
      </c>
      <c r="AH20" s="66"/>
      <c r="AI20" s="66"/>
    </row>
    <row r="21" customFormat="false" ht="15.75" hidden="false" customHeight="false" outlineLevel="0" collapsed="false">
      <c r="A21" s="53" t="s">
        <v>62</v>
      </c>
      <c r="B21" s="73" t="str">
        <f aca="false">B16</f>
        <v>07</v>
      </c>
      <c r="C21" s="74" t="str">
        <f aca="false">C16</f>
        <v>06</v>
      </c>
      <c r="D21" s="74" t="str">
        <f aca="false">D16</f>
        <v>01</v>
      </c>
      <c r="E21" s="75" t="str">
        <f aca="false">E16</f>
        <v>02</v>
      </c>
      <c r="F21" s="76" t="str">
        <f aca="false">BIN2HEX(F22,2)</f>
        <v>00</v>
      </c>
      <c r="G21" s="77" t="str">
        <f aca="false">BIN2HEX(G22,2)</f>
        <v>00</v>
      </c>
      <c r="H21" s="78" t="str">
        <f aca="false">BIN2HEX(H22,2)</f>
        <v>00</v>
      </c>
      <c r="I21" s="79" t="str">
        <f aca="false">BIN2HEX(I22,2)</f>
        <v>00</v>
      </c>
      <c r="J21" s="80" t="str">
        <f aca="false">BIN2HEX(J22,2)</f>
        <v>00</v>
      </c>
      <c r="K21" s="81" t="str">
        <f aca="false">IF(LEN(K22)&gt;2,MID(K22,2,2),K22)</f>
        <v>10</v>
      </c>
      <c r="L21" s="46" t="s">
        <v>68</v>
      </c>
      <c r="N21" s="68" t="str">
        <f aca="false">MID(F17,5,1)</f>
        <v>0</v>
      </c>
      <c r="O21" s="69" t="str">
        <f aca="false">N21</f>
        <v>0</v>
      </c>
      <c r="P21" s="53" t="s">
        <v>80</v>
      </c>
      <c r="Q21" s="70" t="s">
        <v>73</v>
      </c>
      <c r="R21" s="68" t="str">
        <f aca="false">MID(G17,5,1)</f>
        <v>0</v>
      </c>
      <c r="S21" s="69" t="str">
        <f aca="false">R21</f>
        <v>0</v>
      </c>
      <c r="T21" s="53" t="s">
        <v>80</v>
      </c>
      <c r="U21" s="70" t="s">
        <v>73</v>
      </c>
      <c r="V21" s="68" t="str">
        <f aca="false">MID(H17,5,1)</f>
        <v>0</v>
      </c>
      <c r="W21" s="69" t="str">
        <f aca="false">V21</f>
        <v>0</v>
      </c>
      <c r="X21" s="53" t="s">
        <v>80</v>
      </c>
      <c r="Y21" s="70" t="s">
        <v>73</v>
      </c>
      <c r="Z21" s="68" t="str">
        <f aca="false">MID(I17,5,1)</f>
        <v>0</v>
      </c>
      <c r="AA21" s="69" t="str">
        <f aca="false">Z21</f>
        <v>0</v>
      </c>
      <c r="AB21" s="53" t="s">
        <v>80</v>
      </c>
      <c r="AC21" s="70" t="s">
        <v>73</v>
      </c>
      <c r="AD21" s="68" t="str">
        <f aca="false">MID(J17,5,1)</f>
        <v>0</v>
      </c>
      <c r="AE21" s="69" t="str">
        <f aca="false">AD21</f>
        <v>0</v>
      </c>
      <c r="AF21" s="53" t="s">
        <v>80</v>
      </c>
      <c r="AG21" s="70" t="s">
        <v>73</v>
      </c>
      <c r="AH21" s="66"/>
      <c r="AI21" s="66"/>
    </row>
    <row r="22" customFormat="false" ht="15" hidden="false" customHeight="false" outlineLevel="0" collapsed="false">
      <c r="A22" s="53" t="s">
        <v>71</v>
      </c>
      <c r="B22" s="45" t="str">
        <f aca="false">HEX2BIN(B21,8)</f>
        <v>00000111</v>
      </c>
      <c r="C22" s="45" t="str">
        <f aca="false">HEX2BIN(C21,8)</f>
        <v>00000110</v>
      </c>
      <c r="D22" s="45" t="str">
        <f aca="false">HEX2BIN(D21,8)</f>
        <v>00000001</v>
      </c>
      <c r="E22" s="45" t="str">
        <f aca="false">HEX2BIN(E21,8)</f>
        <v>00000010</v>
      </c>
      <c r="F22" s="82" t="str">
        <f aca="false">O17&amp;O18&amp;O19&amp;O20&amp;O21&amp;O22&amp;O23&amp;O24</f>
        <v>00000000</v>
      </c>
      <c r="G22" s="45" t="str">
        <f aca="false">S17&amp;S18&amp;S19&amp;S20&amp;S21&amp;S22&amp;S23&amp;S24</f>
        <v>00000000</v>
      </c>
      <c r="H22" s="82" t="str">
        <f aca="false">W17&amp;W18&amp;W19&amp;W20&amp;W21&amp;W22&amp;W23&amp;W24</f>
        <v>00000000</v>
      </c>
      <c r="I22" s="82" t="str">
        <f aca="false">AA17&amp;AA18&amp;AA19&amp;AA20&amp;AA21&amp;AA22&amp;AA23&amp;AA24</f>
        <v>00000000</v>
      </c>
      <c r="J22" s="45" t="str">
        <f aca="false">AE17&amp;AE18&amp;AE19&amp;AE20&amp;AE21&amp;AE22&amp;AE23&amp;AE24</f>
        <v>00000000</v>
      </c>
      <c r="K22" s="45" t="str">
        <f aca="false">DEC2HEX(K23)</f>
        <v>10</v>
      </c>
      <c r="L22" s="46"/>
      <c r="N22" s="68" t="str">
        <f aca="false">MID(F17,6,1)</f>
        <v>0</v>
      </c>
      <c r="O22" s="69" t="str">
        <f aca="false">N22</f>
        <v>0</v>
      </c>
      <c r="P22" s="53" t="s">
        <v>83</v>
      </c>
      <c r="Q22" s="70" t="s">
        <v>73</v>
      </c>
      <c r="R22" s="68" t="str">
        <f aca="false">MID(G17,6,1)</f>
        <v>0</v>
      </c>
      <c r="S22" s="69" t="str">
        <f aca="false">R22</f>
        <v>0</v>
      </c>
      <c r="T22" s="53" t="s">
        <v>83</v>
      </c>
      <c r="U22" s="70" t="s">
        <v>73</v>
      </c>
      <c r="V22" s="68" t="str">
        <f aca="false">MID(H17,6,1)</f>
        <v>0</v>
      </c>
      <c r="W22" s="69" t="str">
        <f aca="false">V22</f>
        <v>0</v>
      </c>
      <c r="X22" s="53" t="s">
        <v>83</v>
      </c>
      <c r="Y22" s="70" t="s">
        <v>73</v>
      </c>
      <c r="Z22" s="68" t="str">
        <f aca="false">MID(I17,6,1)</f>
        <v>0</v>
      </c>
      <c r="AA22" s="69" t="str">
        <f aca="false">Z22</f>
        <v>0</v>
      </c>
      <c r="AB22" s="53" t="s">
        <v>83</v>
      </c>
      <c r="AC22" s="70" t="s">
        <v>73</v>
      </c>
      <c r="AD22" s="68" t="str">
        <f aca="false">MID(J17,6,1)</f>
        <v>0</v>
      </c>
      <c r="AE22" s="69" t="str">
        <f aca="false">AD22</f>
        <v>0</v>
      </c>
      <c r="AF22" s="53" t="s">
        <v>83</v>
      </c>
      <c r="AG22" s="70" t="s">
        <v>73</v>
      </c>
      <c r="AH22" s="66"/>
      <c r="AI22" s="66"/>
    </row>
    <row r="23" customFormat="false" ht="15" hidden="false" customHeight="false" outlineLevel="0" collapsed="false">
      <c r="A23" s="53" t="s">
        <v>75</v>
      </c>
      <c r="B23" s="45" t="n">
        <f aca="false">HEX2DEC(B21)</f>
        <v>7</v>
      </c>
      <c r="C23" s="45" t="n">
        <f aca="false">HEX2DEC(C21)</f>
        <v>6</v>
      </c>
      <c r="D23" s="45" t="n">
        <f aca="false">HEX2DEC(D21)</f>
        <v>1</v>
      </c>
      <c r="E23" s="45" t="n">
        <f aca="false">HEX2DEC(E21)</f>
        <v>2</v>
      </c>
      <c r="F23" s="45" t="n">
        <f aca="false">HEX2DEC(F21)</f>
        <v>0</v>
      </c>
      <c r="G23" s="45" t="n">
        <f aca="false">HEX2DEC(G21)</f>
        <v>0</v>
      </c>
      <c r="H23" s="45" t="n">
        <f aca="false">HEX2DEC(H21)</f>
        <v>0</v>
      </c>
      <c r="I23" s="45" t="n">
        <f aca="false">HEX2DEC(I21)</f>
        <v>0</v>
      </c>
      <c r="J23" s="45" t="n">
        <f aca="false">HEX2DEC(J21)</f>
        <v>0</v>
      </c>
      <c r="K23" s="45" t="n">
        <f aca="false">SUM(B23:J23)</f>
        <v>16</v>
      </c>
      <c r="L23" s="46"/>
      <c r="N23" s="68" t="str">
        <f aca="false">MID(F17,7,1)</f>
        <v>0</v>
      </c>
      <c r="O23" s="69" t="str">
        <f aca="false">N23</f>
        <v>0</v>
      </c>
      <c r="P23" s="53" t="s">
        <v>84</v>
      </c>
      <c r="Q23" s="70" t="s">
        <v>73</v>
      </c>
      <c r="R23" s="68" t="str">
        <f aca="false">MID(G17,7,1)</f>
        <v>0</v>
      </c>
      <c r="S23" s="69" t="str">
        <f aca="false">R23</f>
        <v>0</v>
      </c>
      <c r="T23" s="53" t="s">
        <v>84</v>
      </c>
      <c r="U23" s="70" t="s">
        <v>73</v>
      </c>
      <c r="V23" s="68" t="str">
        <f aca="false">MID(H17,7,1)</f>
        <v>0</v>
      </c>
      <c r="W23" s="69" t="str">
        <f aca="false">V23</f>
        <v>0</v>
      </c>
      <c r="X23" s="53" t="s">
        <v>84</v>
      </c>
      <c r="Y23" s="70" t="s">
        <v>73</v>
      </c>
      <c r="Z23" s="68" t="str">
        <f aca="false">MID(I17,7,1)</f>
        <v>0</v>
      </c>
      <c r="AA23" s="69" t="str">
        <f aca="false">Z23</f>
        <v>0</v>
      </c>
      <c r="AB23" s="53" t="s">
        <v>84</v>
      </c>
      <c r="AC23" s="70" t="s">
        <v>73</v>
      </c>
      <c r="AD23" s="68" t="str">
        <f aca="false">MID(J17,7,1)</f>
        <v>0</v>
      </c>
      <c r="AE23" s="69" t="str">
        <f aca="false">AD23</f>
        <v>0</v>
      </c>
      <c r="AF23" s="53" t="s">
        <v>84</v>
      </c>
      <c r="AG23" s="70" t="s">
        <v>73</v>
      </c>
      <c r="AH23" s="66"/>
      <c r="AI23" s="66"/>
    </row>
    <row r="24" customFormat="false" ht="15.75" hidden="false" customHeight="false" outlineLevel="0" collapsed="false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N24" s="86" t="str">
        <f aca="false">MID(F17,8,1)</f>
        <v>0</v>
      </c>
      <c r="O24" s="69" t="str">
        <f aca="false">N24</f>
        <v>0</v>
      </c>
      <c r="P24" s="83" t="s">
        <v>86</v>
      </c>
      <c r="Q24" s="34" t="s">
        <v>73</v>
      </c>
      <c r="R24" s="86" t="str">
        <f aca="false">MID(G17,8,1)</f>
        <v>0</v>
      </c>
      <c r="S24" s="69" t="str">
        <f aca="false">R24</f>
        <v>0</v>
      </c>
      <c r="T24" s="83" t="s">
        <v>86</v>
      </c>
      <c r="U24" s="34" t="s">
        <v>73</v>
      </c>
      <c r="V24" s="86" t="str">
        <f aca="false">MID(H17,8,1)</f>
        <v>0</v>
      </c>
      <c r="W24" s="69" t="str">
        <f aca="false">V24</f>
        <v>0</v>
      </c>
      <c r="X24" s="83" t="s">
        <v>86</v>
      </c>
      <c r="Y24" s="34" t="s">
        <v>73</v>
      </c>
      <c r="Z24" s="86" t="str">
        <f aca="false">MID(I17,8,1)</f>
        <v>0</v>
      </c>
      <c r="AA24" s="69" t="str">
        <f aca="false">Z24</f>
        <v>0</v>
      </c>
      <c r="AB24" s="83" t="s">
        <v>86</v>
      </c>
      <c r="AC24" s="34" t="s">
        <v>73</v>
      </c>
      <c r="AD24" s="86" t="str">
        <f aca="false">MID(J17,8,1)</f>
        <v>0</v>
      </c>
      <c r="AE24" s="69" t="str">
        <f aca="false">AD24</f>
        <v>0</v>
      </c>
      <c r="AF24" s="83" t="s">
        <v>86</v>
      </c>
      <c r="AG24" s="34" t="s">
        <v>73</v>
      </c>
      <c r="AH24" s="66"/>
      <c r="AI24" s="66"/>
    </row>
    <row r="25" customFormat="false" ht="15.75" hidden="false" customHeight="false" outlineLevel="0" collapsed="false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 t="s">
        <v>47</v>
      </c>
      <c r="L25" s="42"/>
      <c r="N25" s="43" t="s">
        <v>389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customFormat="false" ht="15.75" hidden="false" customHeight="false" outlineLevel="0" collapsed="false">
      <c r="B26" s="44" t="s">
        <v>390</v>
      </c>
      <c r="C26" s="44"/>
      <c r="D26" s="44"/>
      <c r="E26" s="44"/>
      <c r="F26" s="45" t="s">
        <v>50</v>
      </c>
      <c r="G26" s="45" t="s">
        <v>51</v>
      </c>
      <c r="H26" s="45" t="s">
        <v>52</v>
      </c>
      <c r="I26" s="45" t="s">
        <v>53</v>
      </c>
      <c r="J26" s="45" t="s">
        <v>54</v>
      </c>
      <c r="K26" s="45" t="s">
        <v>55</v>
      </c>
      <c r="L26" s="46"/>
      <c r="N26" s="47" t="s">
        <v>56</v>
      </c>
      <c r="O26" s="47"/>
      <c r="P26" s="47"/>
      <c r="Q26" s="47"/>
      <c r="R26" s="48" t="s">
        <v>57</v>
      </c>
      <c r="S26" s="48"/>
      <c r="T26" s="48"/>
      <c r="U26" s="48"/>
      <c r="V26" s="49" t="s">
        <v>58</v>
      </c>
      <c r="W26" s="49"/>
      <c r="X26" s="49"/>
      <c r="Y26" s="49"/>
      <c r="Z26" s="50" t="s">
        <v>59</v>
      </c>
      <c r="AA26" s="50"/>
      <c r="AB26" s="50"/>
      <c r="AC26" s="50"/>
      <c r="AD26" s="92" t="s">
        <v>103</v>
      </c>
      <c r="AE26" s="92"/>
      <c r="AF26" s="92"/>
      <c r="AG26" s="92"/>
      <c r="AH26" s="52" t="s">
        <v>61</v>
      </c>
      <c r="AI26" s="52"/>
    </row>
    <row r="27" customFormat="false" ht="15.75" hidden="false" customHeight="false" outlineLevel="0" collapsed="false">
      <c r="A27" s="53" t="s">
        <v>62</v>
      </c>
      <c r="B27" s="54" t="s">
        <v>63</v>
      </c>
      <c r="C27" s="55" t="s">
        <v>281</v>
      </c>
      <c r="D27" s="55" t="s">
        <v>65</v>
      </c>
      <c r="E27" s="56" t="s">
        <v>97</v>
      </c>
      <c r="F27" s="59" t="s">
        <v>66</v>
      </c>
      <c r="G27" s="58" t="s">
        <v>66</v>
      </c>
      <c r="H27" s="58" t="s">
        <v>66</v>
      </c>
      <c r="I27" s="60" t="s">
        <v>66</v>
      </c>
      <c r="J27" s="60" t="s">
        <v>66</v>
      </c>
      <c r="K27" s="61" t="s">
        <v>66</v>
      </c>
      <c r="L27" s="46" t="s">
        <v>67</v>
      </c>
      <c r="N27" s="62" t="s">
        <v>67</v>
      </c>
      <c r="O27" s="63" t="s">
        <v>68</v>
      </c>
      <c r="P27" s="64" t="s">
        <v>69</v>
      </c>
      <c r="Q27" s="46"/>
      <c r="R27" s="62" t="s">
        <v>67</v>
      </c>
      <c r="S27" s="63" t="s">
        <v>68</v>
      </c>
      <c r="T27" s="64" t="s">
        <v>69</v>
      </c>
      <c r="U27" s="46"/>
      <c r="V27" s="62" t="s">
        <v>67</v>
      </c>
      <c r="W27" s="63" t="s">
        <v>68</v>
      </c>
      <c r="X27" s="64" t="s">
        <v>69</v>
      </c>
      <c r="Y27" s="46"/>
      <c r="Z27" s="62" t="s">
        <v>67</v>
      </c>
      <c r="AA27" s="63" t="s">
        <v>68</v>
      </c>
      <c r="AB27" s="64" t="s">
        <v>69</v>
      </c>
      <c r="AC27" s="46"/>
      <c r="AD27" s="62" t="s">
        <v>67</v>
      </c>
      <c r="AE27" s="63" t="s">
        <v>68</v>
      </c>
      <c r="AF27" s="64" t="s">
        <v>69</v>
      </c>
      <c r="AG27" s="65"/>
      <c r="AH27" s="66" t="s">
        <v>70</v>
      </c>
      <c r="AI27" s="66"/>
    </row>
    <row r="28" customFormat="false" ht="15" hidden="false" customHeight="false" outlineLevel="0" collapsed="false">
      <c r="A28" s="53" t="s">
        <v>71</v>
      </c>
      <c r="B28" s="45" t="str">
        <f aca="false">HEX2BIN(B27,8)</f>
        <v>00000111</v>
      </c>
      <c r="C28" s="45" t="str">
        <f aca="false">HEX2BIN(C27,8)</f>
        <v>00000110</v>
      </c>
      <c r="D28" s="45" t="str">
        <f aca="false">HEX2BIN(D27,8)</f>
        <v>00000001</v>
      </c>
      <c r="E28" s="45" t="str">
        <f aca="false">HEX2BIN(E27,8)</f>
        <v>00000011</v>
      </c>
      <c r="F28" s="45" t="str">
        <f aca="false">HEX2BIN(F27,8)</f>
        <v>00000000</v>
      </c>
      <c r="G28" s="45" t="str">
        <f aca="false">HEX2BIN(G27,8)</f>
        <v>00000000</v>
      </c>
      <c r="H28" s="45" t="str">
        <f aca="false">HEX2BIN(H27,8)</f>
        <v>00000000</v>
      </c>
      <c r="I28" s="45" t="str">
        <f aca="false">HEX2BIN(I27,8)</f>
        <v>00000000</v>
      </c>
      <c r="J28" s="45" t="str">
        <f aca="false">HEX2BIN(J27,8)</f>
        <v>00000000</v>
      </c>
      <c r="K28" s="65"/>
      <c r="L28" s="46"/>
      <c r="N28" s="68" t="str">
        <f aca="false">MID(F28,1,1)</f>
        <v>0</v>
      </c>
      <c r="O28" s="69" t="str">
        <f aca="false">N28</f>
        <v>0</v>
      </c>
      <c r="P28" s="53" t="s">
        <v>72</v>
      </c>
      <c r="Q28" s="70" t="s">
        <v>73</v>
      </c>
      <c r="R28" s="68" t="str">
        <f aca="false">MID(G28,1,1)</f>
        <v>0</v>
      </c>
      <c r="S28" s="69" t="str">
        <f aca="false">R28</f>
        <v>0</v>
      </c>
      <c r="T28" s="53" t="s">
        <v>72</v>
      </c>
      <c r="U28" s="70" t="s">
        <v>73</v>
      </c>
      <c r="V28" s="68" t="str">
        <f aca="false">MID(H28,1,1)</f>
        <v>0</v>
      </c>
      <c r="W28" s="69" t="str">
        <f aca="false">V28</f>
        <v>0</v>
      </c>
      <c r="X28" s="53" t="s">
        <v>72</v>
      </c>
      <c r="Y28" s="70" t="s">
        <v>73</v>
      </c>
      <c r="Z28" s="68" t="str">
        <f aca="false">MID(I28,1,1)</f>
        <v>0</v>
      </c>
      <c r="AA28" s="69" t="str">
        <f aca="false">Z28</f>
        <v>0</v>
      </c>
      <c r="AB28" s="53" t="s">
        <v>72</v>
      </c>
      <c r="AC28" s="70" t="s">
        <v>73</v>
      </c>
      <c r="AD28" s="68" t="str">
        <f aca="false">MID(J28,1,1)</f>
        <v>0</v>
      </c>
      <c r="AE28" s="69" t="str">
        <f aca="false">AD28</f>
        <v>0</v>
      </c>
      <c r="AF28" s="53" t="s">
        <v>72</v>
      </c>
      <c r="AG28" s="70" t="s">
        <v>73</v>
      </c>
      <c r="AH28" s="66"/>
      <c r="AI28" s="66"/>
    </row>
    <row r="29" customFormat="false" ht="15" hidden="false" customHeight="false" outlineLevel="0" collapsed="false">
      <c r="A29" s="53" t="s">
        <v>75</v>
      </c>
      <c r="B29" s="45" t="n">
        <f aca="false">HEX2DEC(B27)</f>
        <v>7</v>
      </c>
      <c r="C29" s="45" t="n">
        <f aca="false">HEX2DEC(C27)</f>
        <v>6</v>
      </c>
      <c r="D29" s="45" t="n">
        <f aca="false">HEX2DEC(D27)</f>
        <v>1</v>
      </c>
      <c r="E29" s="45" t="n">
        <f aca="false">HEX2DEC(E27)</f>
        <v>3</v>
      </c>
      <c r="F29" s="45" t="n">
        <f aca="false">HEX2DEC(F27)</f>
        <v>0</v>
      </c>
      <c r="G29" s="45" t="n">
        <f aca="false">HEX2DEC(G27)</f>
        <v>0</v>
      </c>
      <c r="H29" s="45" t="n">
        <f aca="false">HEX2DEC(H27)</f>
        <v>0</v>
      </c>
      <c r="I29" s="45" t="n">
        <f aca="false">HEX2DEC(I27)</f>
        <v>0</v>
      </c>
      <c r="J29" s="45" t="n">
        <f aca="false">HEX2DEC(J27)</f>
        <v>0</v>
      </c>
      <c r="K29" s="45" t="n">
        <f aca="false">SUM(B29:J29)</f>
        <v>17</v>
      </c>
      <c r="L29" s="46"/>
      <c r="N29" s="68" t="str">
        <f aca="false">MID(F28,2,1)</f>
        <v>0</v>
      </c>
      <c r="O29" s="69" t="str">
        <f aca="false">N29</f>
        <v>0</v>
      </c>
      <c r="P29" s="53" t="s">
        <v>76</v>
      </c>
      <c r="Q29" s="70" t="s">
        <v>73</v>
      </c>
      <c r="R29" s="68" t="str">
        <f aca="false">MID(G28,2,1)</f>
        <v>0</v>
      </c>
      <c r="S29" s="69" t="str">
        <f aca="false">R29</f>
        <v>0</v>
      </c>
      <c r="T29" s="53" t="s">
        <v>76</v>
      </c>
      <c r="U29" s="70" t="s">
        <v>73</v>
      </c>
      <c r="V29" s="68" t="str">
        <f aca="false">MID(H28,2,1)</f>
        <v>0</v>
      </c>
      <c r="W29" s="69" t="str">
        <f aca="false">V29</f>
        <v>0</v>
      </c>
      <c r="X29" s="53" t="s">
        <v>76</v>
      </c>
      <c r="Y29" s="70" t="s">
        <v>73</v>
      </c>
      <c r="Z29" s="68" t="str">
        <f aca="false">MID(I28,2,1)</f>
        <v>0</v>
      </c>
      <c r="AA29" s="69" t="str">
        <f aca="false">Z29</f>
        <v>0</v>
      </c>
      <c r="AB29" s="53" t="s">
        <v>76</v>
      </c>
      <c r="AC29" s="70" t="s">
        <v>73</v>
      </c>
      <c r="AD29" s="68" t="str">
        <f aca="false">MID(J28,2,1)</f>
        <v>0</v>
      </c>
      <c r="AE29" s="69" t="str">
        <f aca="false">AD29</f>
        <v>0</v>
      </c>
      <c r="AF29" s="53" t="s">
        <v>76</v>
      </c>
      <c r="AG29" s="70" t="s">
        <v>73</v>
      </c>
      <c r="AH29" s="66"/>
      <c r="AI29" s="66"/>
    </row>
    <row r="30" customFormat="false" ht="15" hidden="false" customHeight="false" outlineLevel="0" collapsed="false">
      <c r="A30" s="5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46"/>
      <c r="N30" s="68" t="str">
        <f aca="false">MID(F28,3,1)</f>
        <v>0</v>
      </c>
      <c r="O30" s="69" t="str">
        <f aca="false">N30</f>
        <v>0</v>
      </c>
      <c r="P30" s="53" t="s">
        <v>78</v>
      </c>
      <c r="Q30" s="70" t="s">
        <v>73</v>
      </c>
      <c r="R30" s="68" t="str">
        <f aca="false">MID(G28,3,1)</f>
        <v>0</v>
      </c>
      <c r="S30" s="69" t="str">
        <f aca="false">R30</f>
        <v>0</v>
      </c>
      <c r="T30" s="53" t="s">
        <v>78</v>
      </c>
      <c r="U30" s="70" t="s">
        <v>73</v>
      </c>
      <c r="V30" s="68" t="str">
        <f aca="false">MID(H28,3,1)</f>
        <v>0</v>
      </c>
      <c r="W30" s="69" t="str">
        <f aca="false">V30</f>
        <v>0</v>
      </c>
      <c r="X30" s="53" t="s">
        <v>78</v>
      </c>
      <c r="Y30" s="70" t="s">
        <v>73</v>
      </c>
      <c r="Z30" s="68" t="str">
        <f aca="false">MID(I28,3,1)</f>
        <v>0</v>
      </c>
      <c r="AA30" s="69" t="str">
        <f aca="false">Z30</f>
        <v>0</v>
      </c>
      <c r="AB30" s="53" t="s">
        <v>78</v>
      </c>
      <c r="AC30" s="70" t="s">
        <v>73</v>
      </c>
      <c r="AD30" s="68" t="str">
        <f aca="false">MID(J28,3,1)</f>
        <v>0</v>
      </c>
      <c r="AE30" s="69" t="str">
        <f aca="false">AD30</f>
        <v>0</v>
      </c>
      <c r="AF30" s="53" t="s">
        <v>78</v>
      </c>
      <c r="AG30" s="70" t="s">
        <v>73</v>
      </c>
      <c r="AH30" s="66"/>
      <c r="AI30" s="66"/>
    </row>
    <row r="31" customFormat="false" ht="15.75" hidden="false" customHeight="false" outlineLevel="0" collapsed="false">
      <c r="A31" s="5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46"/>
      <c r="N31" s="68" t="str">
        <f aca="false">MID(F28,4,1)</f>
        <v>0</v>
      </c>
      <c r="O31" s="69" t="str">
        <f aca="false">N31</f>
        <v>0</v>
      </c>
      <c r="P31" s="53" t="s">
        <v>79</v>
      </c>
      <c r="Q31" s="70" t="s">
        <v>73</v>
      </c>
      <c r="R31" s="68" t="str">
        <f aca="false">MID(G28,4,1)</f>
        <v>0</v>
      </c>
      <c r="S31" s="69" t="str">
        <f aca="false">R31</f>
        <v>0</v>
      </c>
      <c r="T31" s="53" t="s">
        <v>79</v>
      </c>
      <c r="U31" s="70" t="s">
        <v>73</v>
      </c>
      <c r="V31" s="68" t="str">
        <f aca="false">MID(H28,4,1)</f>
        <v>0</v>
      </c>
      <c r="W31" s="69" t="str">
        <f aca="false">V31</f>
        <v>0</v>
      </c>
      <c r="X31" s="53" t="s">
        <v>79</v>
      </c>
      <c r="Y31" s="70" t="s">
        <v>73</v>
      </c>
      <c r="Z31" s="68" t="str">
        <f aca="false">MID(I28,4,1)</f>
        <v>0</v>
      </c>
      <c r="AA31" s="69" t="str">
        <f aca="false">Z31</f>
        <v>0</v>
      </c>
      <c r="AB31" s="53" t="s">
        <v>79</v>
      </c>
      <c r="AC31" s="70" t="s">
        <v>73</v>
      </c>
      <c r="AD31" s="68" t="str">
        <f aca="false">MID(J28,4,1)</f>
        <v>0</v>
      </c>
      <c r="AE31" s="69" t="str">
        <f aca="false">AD31</f>
        <v>0</v>
      </c>
      <c r="AF31" s="53" t="s">
        <v>79</v>
      </c>
      <c r="AG31" s="70" t="s">
        <v>73</v>
      </c>
      <c r="AH31" s="66"/>
      <c r="AI31" s="66"/>
    </row>
    <row r="32" customFormat="false" ht="15.75" hidden="false" customHeight="false" outlineLevel="0" collapsed="false">
      <c r="A32" s="53" t="s">
        <v>62</v>
      </c>
      <c r="B32" s="73" t="str">
        <f aca="false">B27</f>
        <v>07</v>
      </c>
      <c r="C32" s="74" t="str">
        <f aca="false">C27</f>
        <v>06</v>
      </c>
      <c r="D32" s="74" t="str">
        <f aca="false">D27</f>
        <v>01</v>
      </c>
      <c r="E32" s="75" t="str">
        <f aca="false">E27</f>
        <v>03</v>
      </c>
      <c r="F32" s="76" t="str">
        <f aca="false">BIN2HEX(F33,2)</f>
        <v>00</v>
      </c>
      <c r="G32" s="77" t="str">
        <f aca="false">BIN2HEX(G33,2)</f>
        <v>00</v>
      </c>
      <c r="H32" s="78" t="str">
        <f aca="false">BIN2HEX(H33,2)</f>
        <v>00</v>
      </c>
      <c r="I32" s="79" t="str">
        <f aca="false">BIN2HEX(I33,2)</f>
        <v>00</v>
      </c>
      <c r="J32" s="80" t="str">
        <f aca="false">BIN2HEX(J33,2)</f>
        <v>00</v>
      </c>
      <c r="K32" s="81" t="str">
        <f aca="false">IF(LEN(K33)&gt;2,MID(K33,2,2),K33)</f>
        <v>11</v>
      </c>
      <c r="L32" s="46" t="s">
        <v>68</v>
      </c>
      <c r="N32" s="68" t="str">
        <f aca="false">MID(F28,5,1)</f>
        <v>0</v>
      </c>
      <c r="O32" s="69" t="str">
        <f aca="false">N32</f>
        <v>0</v>
      </c>
      <c r="P32" s="53" t="s">
        <v>80</v>
      </c>
      <c r="Q32" s="70" t="s">
        <v>73</v>
      </c>
      <c r="R32" s="68" t="str">
        <f aca="false">MID(G28,5,1)</f>
        <v>0</v>
      </c>
      <c r="S32" s="69" t="str">
        <f aca="false">R32</f>
        <v>0</v>
      </c>
      <c r="T32" s="53" t="s">
        <v>80</v>
      </c>
      <c r="U32" s="70" t="s">
        <v>73</v>
      </c>
      <c r="V32" s="68" t="str">
        <f aca="false">MID(H28,5,1)</f>
        <v>0</v>
      </c>
      <c r="W32" s="69" t="str">
        <f aca="false">V32</f>
        <v>0</v>
      </c>
      <c r="X32" s="53" t="s">
        <v>80</v>
      </c>
      <c r="Y32" s="70" t="s">
        <v>73</v>
      </c>
      <c r="Z32" s="68" t="str">
        <f aca="false">MID(I28,5,1)</f>
        <v>0</v>
      </c>
      <c r="AA32" s="69" t="str">
        <f aca="false">Z32</f>
        <v>0</v>
      </c>
      <c r="AB32" s="53" t="s">
        <v>80</v>
      </c>
      <c r="AC32" s="70" t="s">
        <v>73</v>
      </c>
      <c r="AD32" s="68" t="str">
        <f aca="false">MID(J28,5,1)</f>
        <v>0</v>
      </c>
      <c r="AE32" s="69" t="str">
        <f aca="false">AD32</f>
        <v>0</v>
      </c>
      <c r="AF32" s="53" t="s">
        <v>80</v>
      </c>
      <c r="AG32" s="70" t="s">
        <v>73</v>
      </c>
      <c r="AH32" s="66"/>
      <c r="AI32" s="66"/>
    </row>
    <row r="33" customFormat="false" ht="15" hidden="false" customHeight="false" outlineLevel="0" collapsed="false">
      <c r="A33" s="53" t="s">
        <v>71</v>
      </c>
      <c r="B33" s="45" t="str">
        <f aca="false">HEX2BIN(B32,8)</f>
        <v>00000111</v>
      </c>
      <c r="C33" s="45" t="str">
        <f aca="false">HEX2BIN(C32,8)</f>
        <v>00000110</v>
      </c>
      <c r="D33" s="45" t="str">
        <f aca="false">HEX2BIN(D32,8)</f>
        <v>00000001</v>
      </c>
      <c r="E33" s="45" t="str">
        <f aca="false">HEX2BIN(E32,8)</f>
        <v>00000011</v>
      </c>
      <c r="F33" s="82" t="str">
        <f aca="false">O28&amp;O29&amp;O30&amp;O31&amp;O32&amp;O33&amp;O34&amp;O35</f>
        <v>00000000</v>
      </c>
      <c r="G33" s="45" t="str">
        <f aca="false">S28&amp;S29&amp;S30&amp;S31&amp;S32&amp;S33&amp;S34&amp;S35</f>
        <v>00000000</v>
      </c>
      <c r="H33" s="82" t="str">
        <f aca="false">W28&amp;W29&amp;W30&amp;W31&amp;W32&amp;W33&amp;W34&amp;W35</f>
        <v>00000000</v>
      </c>
      <c r="I33" s="82" t="str">
        <f aca="false">AA28&amp;AA29&amp;AA30&amp;AA31&amp;AA32&amp;AA33&amp;AA34&amp;AA35</f>
        <v>00000000</v>
      </c>
      <c r="J33" s="45" t="str">
        <f aca="false">AE28&amp;AE29&amp;AE30&amp;AE31&amp;AE32&amp;AE33&amp;AE34&amp;AE35</f>
        <v>00000000</v>
      </c>
      <c r="K33" s="45" t="str">
        <f aca="false">DEC2HEX(K34)</f>
        <v>11</v>
      </c>
      <c r="L33" s="46"/>
      <c r="N33" s="68" t="str">
        <f aca="false">MID(F28,6,1)</f>
        <v>0</v>
      </c>
      <c r="O33" s="69" t="str">
        <f aca="false">N33</f>
        <v>0</v>
      </c>
      <c r="P33" s="53" t="s">
        <v>83</v>
      </c>
      <c r="Q33" s="70" t="s">
        <v>73</v>
      </c>
      <c r="R33" s="68" t="str">
        <f aca="false">MID(G28,6,1)</f>
        <v>0</v>
      </c>
      <c r="S33" s="69" t="str">
        <f aca="false">R33</f>
        <v>0</v>
      </c>
      <c r="T33" s="53" t="s">
        <v>83</v>
      </c>
      <c r="U33" s="70" t="s">
        <v>73</v>
      </c>
      <c r="V33" s="68" t="str">
        <f aca="false">MID(H28,6,1)</f>
        <v>0</v>
      </c>
      <c r="W33" s="69" t="str">
        <f aca="false">V33</f>
        <v>0</v>
      </c>
      <c r="X33" s="53" t="s">
        <v>83</v>
      </c>
      <c r="Y33" s="70" t="s">
        <v>73</v>
      </c>
      <c r="Z33" s="68" t="str">
        <f aca="false">MID(I28,6,1)</f>
        <v>0</v>
      </c>
      <c r="AA33" s="69" t="str">
        <f aca="false">Z33</f>
        <v>0</v>
      </c>
      <c r="AB33" s="53" t="s">
        <v>83</v>
      </c>
      <c r="AC33" s="70" t="s">
        <v>73</v>
      </c>
      <c r="AD33" s="68" t="str">
        <f aca="false">MID(J28,6,1)</f>
        <v>0</v>
      </c>
      <c r="AE33" s="69" t="str">
        <f aca="false">AD33</f>
        <v>0</v>
      </c>
      <c r="AF33" s="53" t="s">
        <v>83</v>
      </c>
      <c r="AG33" s="70" t="s">
        <v>73</v>
      </c>
      <c r="AH33" s="66"/>
      <c r="AI33" s="66"/>
    </row>
    <row r="34" customFormat="false" ht="15" hidden="false" customHeight="false" outlineLevel="0" collapsed="false">
      <c r="A34" s="53" t="s">
        <v>75</v>
      </c>
      <c r="B34" s="45" t="n">
        <f aca="false">HEX2DEC(B32)</f>
        <v>7</v>
      </c>
      <c r="C34" s="45" t="n">
        <f aca="false">HEX2DEC(C32)</f>
        <v>6</v>
      </c>
      <c r="D34" s="45" t="n">
        <f aca="false">HEX2DEC(D32)</f>
        <v>1</v>
      </c>
      <c r="E34" s="45" t="n">
        <f aca="false">HEX2DEC(E32)</f>
        <v>3</v>
      </c>
      <c r="F34" s="45" t="n">
        <f aca="false">HEX2DEC(F32)</f>
        <v>0</v>
      </c>
      <c r="G34" s="45" t="n">
        <f aca="false">HEX2DEC(G32)</f>
        <v>0</v>
      </c>
      <c r="H34" s="45" t="n">
        <f aca="false">HEX2DEC(H32)</f>
        <v>0</v>
      </c>
      <c r="I34" s="45" t="n">
        <f aca="false">HEX2DEC(I32)</f>
        <v>0</v>
      </c>
      <c r="J34" s="45" t="n">
        <f aca="false">HEX2DEC(J32)</f>
        <v>0</v>
      </c>
      <c r="K34" s="45" t="n">
        <f aca="false">SUM(B34:J34)</f>
        <v>17</v>
      </c>
      <c r="L34" s="46"/>
      <c r="N34" s="68" t="str">
        <f aca="false">MID(F28,7,1)</f>
        <v>0</v>
      </c>
      <c r="O34" s="69" t="str">
        <f aca="false">N34</f>
        <v>0</v>
      </c>
      <c r="P34" s="53" t="s">
        <v>84</v>
      </c>
      <c r="Q34" s="70" t="s">
        <v>73</v>
      </c>
      <c r="R34" s="68" t="str">
        <f aca="false">MID(G28,7,1)</f>
        <v>0</v>
      </c>
      <c r="S34" s="69" t="str">
        <f aca="false">R34</f>
        <v>0</v>
      </c>
      <c r="T34" s="53" t="s">
        <v>84</v>
      </c>
      <c r="U34" s="70" t="s">
        <v>73</v>
      </c>
      <c r="V34" s="68" t="str">
        <f aca="false">MID(H28,7,1)</f>
        <v>0</v>
      </c>
      <c r="W34" s="69" t="str">
        <f aca="false">V34</f>
        <v>0</v>
      </c>
      <c r="X34" s="53" t="s">
        <v>84</v>
      </c>
      <c r="Y34" s="70" t="s">
        <v>73</v>
      </c>
      <c r="Z34" s="68" t="str">
        <f aca="false">MID(I28,7,1)</f>
        <v>0</v>
      </c>
      <c r="AA34" s="69" t="str">
        <f aca="false">Z34</f>
        <v>0</v>
      </c>
      <c r="AB34" s="53" t="s">
        <v>84</v>
      </c>
      <c r="AC34" s="70" t="s">
        <v>73</v>
      </c>
      <c r="AD34" s="68" t="str">
        <f aca="false">MID(J28,7,1)</f>
        <v>0</v>
      </c>
      <c r="AE34" s="69" t="str">
        <f aca="false">AD34</f>
        <v>0</v>
      </c>
      <c r="AF34" s="53" t="s">
        <v>84</v>
      </c>
      <c r="AG34" s="70" t="s">
        <v>73</v>
      </c>
      <c r="AH34" s="66"/>
      <c r="AI34" s="66"/>
    </row>
    <row r="35" customFormat="false" ht="15.75" hidden="false" customHeight="false" outlineLevel="0" collapsed="false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N35" s="86" t="str">
        <f aca="false">MID(F28,8,1)</f>
        <v>0</v>
      </c>
      <c r="O35" s="69" t="str">
        <f aca="false">N35</f>
        <v>0</v>
      </c>
      <c r="P35" s="83" t="s">
        <v>86</v>
      </c>
      <c r="Q35" s="34" t="s">
        <v>73</v>
      </c>
      <c r="R35" s="86" t="str">
        <f aca="false">MID(G28,8,1)</f>
        <v>0</v>
      </c>
      <c r="S35" s="69" t="str">
        <f aca="false">R35</f>
        <v>0</v>
      </c>
      <c r="T35" s="83" t="s">
        <v>86</v>
      </c>
      <c r="U35" s="34" t="s">
        <v>73</v>
      </c>
      <c r="V35" s="86" t="str">
        <f aca="false">MID(H28,8,1)</f>
        <v>0</v>
      </c>
      <c r="W35" s="69" t="str">
        <f aca="false">V35</f>
        <v>0</v>
      </c>
      <c r="X35" s="83" t="s">
        <v>86</v>
      </c>
      <c r="Y35" s="34" t="s">
        <v>73</v>
      </c>
      <c r="Z35" s="86" t="str">
        <f aca="false">MID(I28,8,1)</f>
        <v>0</v>
      </c>
      <c r="AA35" s="69" t="str">
        <f aca="false">Z35</f>
        <v>0</v>
      </c>
      <c r="AB35" s="83" t="s">
        <v>86</v>
      </c>
      <c r="AC35" s="34" t="s">
        <v>73</v>
      </c>
      <c r="AD35" s="86" t="str">
        <f aca="false">MID(J28,8,1)</f>
        <v>0</v>
      </c>
      <c r="AE35" s="69" t="str">
        <f aca="false">AD35</f>
        <v>0</v>
      </c>
      <c r="AF35" s="83" t="s">
        <v>86</v>
      </c>
      <c r="AG35" s="34" t="s">
        <v>73</v>
      </c>
      <c r="AH35" s="66"/>
      <c r="AI35" s="66"/>
    </row>
    <row r="36" customFormat="false" ht="15.75" hidden="false" customHeight="false" outlineLevel="0" collapsed="false">
      <c r="A36" s="40"/>
      <c r="B36" s="41"/>
      <c r="C36" s="41"/>
      <c r="D36" s="41"/>
      <c r="E36" s="41"/>
      <c r="F36" s="41"/>
      <c r="G36" s="41"/>
      <c r="H36" s="41" t="s">
        <v>47</v>
      </c>
      <c r="L36" s="42"/>
      <c r="N36" s="143" t="s">
        <v>391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</row>
    <row r="37" customFormat="false" ht="15.75" hidden="false" customHeight="false" outlineLevel="0" collapsed="false">
      <c r="B37" s="44" t="s">
        <v>392</v>
      </c>
      <c r="C37" s="44"/>
      <c r="D37" s="44"/>
      <c r="E37" s="44"/>
      <c r="F37" s="45" t="s">
        <v>50</v>
      </c>
      <c r="G37" s="45" t="s">
        <v>51</v>
      </c>
      <c r="H37" s="45" t="s">
        <v>52</v>
      </c>
      <c r="L37" s="46"/>
      <c r="N37" s="47" t="s">
        <v>56</v>
      </c>
      <c r="O37" s="47"/>
      <c r="P37" s="47"/>
      <c r="Q37" s="47"/>
      <c r="R37" s="48" t="s">
        <v>57</v>
      </c>
      <c r="S37" s="48"/>
      <c r="T37" s="48"/>
      <c r="U37" s="48"/>
      <c r="V37" s="138" t="s">
        <v>393</v>
      </c>
      <c r="W37" s="138"/>
      <c r="X37" s="138"/>
      <c r="Y37" s="138"/>
      <c r="AE37" s="65"/>
      <c r="AF37" s="65"/>
      <c r="AG37" s="65"/>
      <c r="AH37" s="65"/>
      <c r="AI37" s="65"/>
    </row>
    <row r="38" customFormat="false" ht="15.75" hidden="false" customHeight="false" outlineLevel="0" collapsed="false">
      <c r="A38" s="53" t="s">
        <v>62</v>
      </c>
      <c r="B38" s="54" t="s">
        <v>63</v>
      </c>
      <c r="C38" s="55" t="s">
        <v>281</v>
      </c>
      <c r="D38" s="55" t="s">
        <v>65</v>
      </c>
      <c r="E38" s="56" t="s">
        <v>263</v>
      </c>
      <c r="F38" s="57" t="s">
        <v>66</v>
      </c>
      <c r="G38" s="58" t="s">
        <v>66</v>
      </c>
      <c r="H38" s="61" t="s">
        <v>66</v>
      </c>
      <c r="L38" s="46" t="s">
        <v>67</v>
      </c>
      <c r="N38" s="62" t="s">
        <v>67</v>
      </c>
      <c r="O38" s="63" t="s">
        <v>68</v>
      </c>
      <c r="P38" s="64" t="s">
        <v>69</v>
      </c>
      <c r="Q38" s="95"/>
      <c r="R38" s="62" t="s">
        <v>67</v>
      </c>
      <c r="S38" s="63" t="s">
        <v>68</v>
      </c>
      <c r="T38" s="64" t="s">
        <v>69</v>
      </c>
      <c r="U38" s="46"/>
      <c r="V38" s="89"/>
      <c r="W38" s="89"/>
      <c r="X38" s="89"/>
      <c r="Y38" s="89"/>
      <c r="AC38" s="65"/>
    </row>
    <row r="39" customFormat="false" ht="15" hidden="false" customHeight="false" outlineLevel="0" collapsed="false">
      <c r="A39" s="53" t="s">
        <v>71</v>
      </c>
      <c r="B39" s="45" t="str">
        <f aca="false">HEX2BIN(B38,8)</f>
        <v>00000111</v>
      </c>
      <c r="C39" s="45" t="str">
        <f aca="false">HEX2BIN(C38,8)</f>
        <v>00000110</v>
      </c>
      <c r="D39" s="45" t="str">
        <f aca="false">HEX2BIN(D38,8)</f>
        <v>00000001</v>
      </c>
      <c r="E39" s="45" t="str">
        <f aca="false">HEX2BIN(E38,8)</f>
        <v>00000100</v>
      </c>
      <c r="F39" s="45" t="str">
        <f aca="false">HEX2BIN(F38,8)</f>
        <v>00000000</v>
      </c>
      <c r="G39" s="45" t="str">
        <f aca="false">HEX2BIN(G38,8)</f>
        <v>00000000</v>
      </c>
      <c r="H39" s="45"/>
      <c r="K39" s="65"/>
      <c r="L39" s="46"/>
      <c r="N39" s="68" t="str">
        <f aca="false">MID(F39,1,1)</f>
        <v>0</v>
      </c>
      <c r="O39" s="69" t="str">
        <f aca="false">N39</f>
        <v>0</v>
      </c>
      <c r="P39" s="53" t="s">
        <v>72</v>
      </c>
      <c r="Q39" s="70" t="s">
        <v>73</v>
      </c>
      <c r="R39" s="68" t="str">
        <f aca="false">MID(G39,1,1)</f>
        <v>0</v>
      </c>
      <c r="S39" s="69" t="str">
        <f aca="false">R39</f>
        <v>0</v>
      </c>
      <c r="T39" s="53" t="s">
        <v>72</v>
      </c>
      <c r="U39" s="70" t="s">
        <v>73</v>
      </c>
      <c r="V39" s="89"/>
      <c r="W39" s="89"/>
      <c r="X39" s="89"/>
      <c r="Y39" s="89"/>
    </row>
    <row r="40" customFormat="false" ht="15" hidden="false" customHeight="false" outlineLevel="0" collapsed="false">
      <c r="A40" s="53" t="s">
        <v>75</v>
      </c>
      <c r="B40" s="45" t="n">
        <f aca="false">HEX2DEC(B38)</f>
        <v>7</v>
      </c>
      <c r="C40" s="45" t="n">
        <f aca="false">HEX2DEC(C38)</f>
        <v>6</v>
      </c>
      <c r="D40" s="45" t="n">
        <f aca="false">HEX2DEC(D38)</f>
        <v>1</v>
      </c>
      <c r="E40" s="45" t="n">
        <f aca="false">HEX2DEC(E38)</f>
        <v>4</v>
      </c>
      <c r="F40" s="45" t="n">
        <f aca="false">HEX2DEC(F38)</f>
        <v>0</v>
      </c>
      <c r="G40" s="45" t="n">
        <f aca="false">HEX2DEC(G38)</f>
        <v>0</v>
      </c>
      <c r="H40" s="45" t="n">
        <f aca="false">SUM(B40:G40)</f>
        <v>18</v>
      </c>
      <c r="L40" s="46"/>
      <c r="N40" s="68" t="str">
        <f aca="false">MID(F39,2,1)</f>
        <v>0</v>
      </c>
      <c r="O40" s="69" t="str">
        <f aca="false">N40</f>
        <v>0</v>
      </c>
      <c r="P40" s="53" t="s">
        <v>76</v>
      </c>
      <c r="Q40" s="70" t="s">
        <v>73</v>
      </c>
      <c r="R40" s="68" t="str">
        <f aca="false">MID(G39,2,1)</f>
        <v>0</v>
      </c>
      <c r="S40" s="69" t="str">
        <f aca="false">R40</f>
        <v>0</v>
      </c>
      <c r="T40" s="53" t="s">
        <v>76</v>
      </c>
      <c r="U40" s="70" t="s">
        <v>73</v>
      </c>
      <c r="V40" s="89"/>
      <c r="W40" s="89"/>
      <c r="X40" s="89"/>
      <c r="Y40" s="89"/>
    </row>
    <row r="41" customFormat="false" ht="15" hidden="false" customHeight="false" outlineLevel="0" collapsed="false">
      <c r="A41" s="53"/>
      <c r="B41" s="65"/>
      <c r="C41" s="65"/>
      <c r="D41" s="65"/>
      <c r="E41" s="65"/>
      <c r="F41" s="65"/>
      <c r="G41" s="65"/>
      <c r="H41" s="65"/>
      <c r="J41" s="65"/>
      <c r="K41" s="65"/>
      <c r="L41" s="46"/>
      <c r="N41" s="68" t="str">
        <f aca="false">MID(F39,3,1)</f>
        <v>0</v>
      </c>
      <c r="O41" s="69" t="str">
        <f aca="false">N41</f>
        <v>0</v>
      </c>
      <c r="P41" s="53" t="s">
        <v>78</v>
      </c>
      <c r="Q41" s="70" t="s">
        <v>73</v>
      </c>
      <c r="R41" s="68" t="str">
        <f aca="false">MID(G39,3,1)</f>
        <v>0</v>
      </c>
      <c r="S41" s="69" t="str">
        <f aca="false">R41</f>
        <v>0</v>
      </c>
      <c r="T41" s="53" t="s">
        <v>78</v>
      </c>
      <c r="U41" s="70" t="s">
        <v>73</v>
      </c>
      <c r="V41" s="89"/>
      <c r="W41" s="89"/>
      <c r="X41" s="89"/>
      <c r="Y41" s="89"/>
    </row>
    <row r="42" customFormat="false" ht="15.75" hidden="false" customHeight="false" outlineLevel="0" collapsed="false">
      <c r="A42" s="53"/>
      <c r="B42" s="65"/>
      <c r="C42" s="65"/>
      <c r="D42" s="65"/>
      <c r="E42" s="65"/>
      <c r="F42" s="65"/>
      <c r="G42" s="65"/>
      <c r="H42" s="65"/>
      <c r="J42" s="65"/>
      <c r="K42" s="65"/>
      <c r="L42" s="46"/>
      <c r="N42" s="68" t="str">
        <f aca="false">MID(F39,4,1)</f>
        <v>0</v>
      </c>
      <c r="O42" s="69" t="str">
        <f aca="false">N42</f>
        <v>0</v>
      </c>
      <c r="P42" s="53" t="s">
        <v>79</v>
      </c>
      <c r="Q42" s="70" t="s">
        <v>73</v>
      </c>
      <c r="R42" s="68" t="str">
        <f aca="false">MID(G39,4,1)</f>
        <v>0</v>
      </c>
      <c r="S42" s="69" t="str">
        <f aca="false">R42</f>
        <v>0</v>
      </c>
      <c r="T42" s="53" t="s">
        <v>79</v>
      </c>
      <c r="U42" s="70" t="s">
        <v>73</v>
      </c>
      <c r="V42" s="89"/>
      <c r="W42" s="89"/>
      <c r="X42" s="89"/>
      <c r="Y42" s="89"/>
    </row>
    <row r="43" customFormat="false" ht="15.75" hidden="false" customHeight="false" outlineLevel="0" collapsed="false">
      <c r="A43" s="53" t="s">
        <v>62</v>
      </c>
      <c r="B43" s="73" t="str">
        <f aca="false">B38</f>
        <v>07</v>
      </c>
      <c r="C43" s="74" t="str">
        <f aca="false">C38</f>
        <v>06</v>
      </c>
      <c r="D43" s="74" t="str">
        <f aca="false">D38</f>
        <v>01</v>
      </c>
      <c r="E43" s="75" t="str">
        <f aca="false">E38</f>
        <v>04</v>
      </c>
      <c r="F43" s="76" t="str">
        <f aca="false">BIN2HEX(F44,2)</f>
        <v>00</v>
      </c>
      <c r="G43" s="77" t="str">
        <f aca="false">BIN2HEX(G44,2)</f>
        <v>00</v>
      </c>
      <c r="H43" s="81" t="str">
        <f aca="false">IF(LEN(H44)&gt;2,MID(H44,2,2),H44)</f>
        <v>12</v>
      </c>
      <c r="L43" s="46" t="s">
        <v>68</v>
      </c>
      <c r="N43" s="68" t="str">
        <f aca="false">MID(F39,5,1)</f>
        <v>0</v>
      </c>
      <c r="O43" s="69" t="str">
        <f aca="false">N43</f>
        <v>0</v>
      </c>
      <c r="P43" s="53" t="s">
        <v>80</v>
      </c>
      <c r="Q43" s="70" t="s">
        <v>73</v>
      </c>
      <c r="R43" s="68" t="str">
        <f aca="false">MID(G39,5,1)</f>
        <v>0</v>
      </c>
      <c r="S43" s="69" t="str">
        <f aca="false">R43</f>
        <v>0</v>
      </c>
      <c r="T43" s="53" t="s">
        <v>80</v>
      </c>
      <c r="U43" s="70" t="s">
        <v>73</v>
      </c>
      <c r="V43" s="89"/>
      <c r="W43" s="89"/>
      <c r="X43" s="89"/>
      <c r="Y43" s="89"/>
    </row>
    <row r="44" customFormat="false" ht="15" hidden="false" customHeight="false" outlineLevel="0" collapsed="false">
      <c r="A44" s="53" t="s">
        <v>71</v>
      </c>
      <c r="B44" s="45" t="str">
        <f aca="false">HEX2BIN(B43,8)</f>
        <v>00000111</v>
      </c>
      <c r="C44" s="45" t="str">
        <f aca="false">HEX2BIN(C43,8)</f>
        <v>00000110</v>
      </c>
      <c r="D44" s="45" t="str">
        <f aca="false">HEX2BIN(D43,8)</f>
        <v>00000001</v>
      </c>
      <c r="E44" s="45" t="str">
        <f aca="false">HEX2BIN(E43,8)</f>
        <v>00000100</v>
      </c>
      <c r="F44" s="82" t="str">
        <f aca="false">O39&amp;O40&amp;O41&amp;O42&amp;O43&amp;O44&amp;O45&amp;O46</f>
        <v>00000000</v>
      </c>
      <c r="G44" s="45" t="str">
        <f aca="false">S39&amp;S40&amp;S41&amp;S42&amp;S43&amp;S44&amp;S45&amp;S46</f>
        <v>00000000</v>
      </c>
      <c r="H44" s="45" t="str">
        <f aca="false">DEC2HEX(H45)</f>
        <v>12</v>
      </c>
      <c r="L44" s="46"/>
      <c r="N44" s="68" t="str">
        <f aca="false">MID(F39,6,1)</f>
        <v>0</v>
      </c>
      <c r="O44" s="69" t="str">
        <f aca="false">N44</f>
        <v>0</v>
      </c>
      <c r="P44" s="53" t="s">
        <v>83</v>
      </c>
      <c r="Q44" s="70" t="s">
        <v>73</v>
      </c>
      <c r="R44" s="68" t="str">
        <f aca="false">MID(G39,6,1)</f>
        <v>0</v>
      </c>
      <c r="S44" s="69" t="str">
        <f aca="false">R44</f>
        <v>0</v>
      </c>
      <c r="T44" s="53" t="s">
        <v>83</v>
      </c>
      <c r="U44" s="70" t="s">
        <v>73</v>
      </c>
      <c r="V44" s="89"/>
      <c r="W44" s="89"/>
      <c r="X44" s="89"/>
      <c r="Y44" s="89"/>
    </row>
    <row r="45" customFormat="false" ht="15" hidden="false" customHeight="false" outlineLevel="0" collapsed="false">
      <c r="A45" s="53" t="s">
        <v>75</v>
      </c>
      <c r="B45" s="45" t="n">
        <f aca="false">HEX2DEC(B43)</f>
        <v>7</v>
      </c>
      <c r="C45" s="45" t="n">
        <f aca="false">HEX2DEC(C43)</f>
        <v>6</v>
      </c>
      <c r="D45" s="45" t="n">
        <f aca="false">HEX2DEC(D43)</f>
        <v>1</v>
      </c>
      <c r="E45" s="45" t="n">
        <f aca="false">HEX2DEC(E43)</f>
        <v>4</v>
      </c>
      <c r="F45" s="45" t="n">
        <f aca="false">HEX2DEC(F43)</f>
        <v>0</v>
      </c>
      <c r="G45" s="45" t="n">
        <f aca="false">HEX2DEC(G43)</f>
        <v>0</v>
      </c>
      <c r="H45" s="45" t="n">
        <f aca="false">SUM(B45:G45)</f>
        <v>18</v>
      </c>
      <c r="L45" s="46"/>
      <c r="N45" s="68" t="str">
        <f aca="false">MID(F39,7,1)</f>
        <v>0</v>
      </c>
      <c r="O45" s="69" t="str">
        <f aca="false">N45</f>
        <v>0</v>
      </c>
      <c r="P45" s="53" t="s">
        <v>84</v>
      </c>
      <c r="Q45" s="70" t="s">
        <v>73</v>
      </c>
      <c r="R45" s="68" t="str">
        <f aca="false">MID(G39,7,1)</f>
        <v>0</v>
      </c>
      <c r="S45" s="69" t="str">
        <f aca="false">R45</f>
        <v>0</v>
      </c>
      <c r="T45" s="53" t="s">
        <v>84</v>
      </c>
      <c r="U45" s="70" t="s">
        <v>73</v>
      </c>
      <c r="V45" s="89"/>
      <c r="W45" s="89"/>
      <c r="X45" s="89"/>
      <c r="Y45" s="89"/>
    </row>
    <row r="46" customFormat="false" ht="15.75" hidden="false" customHeight="false" outlineLevel="0" collapsed="false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  <c r="N46" s="86" t="str">
        <f aca="false">MID(F39,8,1)</f>
        <v>0</v>
      </c>
      <c r="O46" s="69" t="str">
        <f aca="false">N46</f>
        <v>0</v>
      </c>
      <c r="P46" s="83" t="s">
        <v>86</v>
      </c>
      <c r="Q46" s="34" t="s">
        <v>73</v>
      </c>
      <c r="R46" s="86" t="str">
        <f aca="false">MID(G39,8,1)</f>
        <v>0</v>
      </c>
      <c r="S46" s="69" t="str">
        <f aca="false">R46</f>
        <v>0</v>
      </c>
      <c r="T46" s="83" t="s">
        <v>86</v>
      </c>
      <c r="U46" s="34" t="s">
        <v>73</v>
      </c>
      <c r="V46" s="89"/>
      <c r="W46" s="89"/>
      <c r="X46" s="89"/>
      <c r="Y46" s="89"/>
    </row>
    <row r="47" customFormat="false" ht="15.75" hidden="false" customHeight="false" outlineLevel="0" collapsed="false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 t="s">
        <v>47</v>
      </c>
      <c r="L47" s="42"/>
      <c r="N47" s="43" t="s">
        <v>394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customFormat="false" ht="15.75" hidden="false" customHeight="false" outlineLevel="0" collapsed="false">
      <c r="B48" s="44" t="s">
        <v>395</v>
      </c>
      <c r="C48" s="44"/>
      <c r="D48" s="44"/>
      <c r="E48" s="44"/>
      <c r="F48" s="45" t="s">
        <v>50</v>
      </c>
      <c r="G48" s="45" t="s">
        <v>51</v>
      </c>
      <c r="H48" s="45" t="s">
        <v>52</v>
      </c>
      <c r="I48" s="45" t="s">
        <v>53</v>
      </c>
      <c r="J48" s="45" t="s">
        <v>54</v>
      </c>
      <c r="K48" s="45" t="s">
        <v>55</v>
      </c>
      <c r="L48" s="46"/>
      <c r="N48" s="47" t="s">
        <v>56</v>
      </c>
      <c r="O48" s="47"/>
      <c r="P48" s="47"/>
      <c r="Q48" s="47"/>
      <c r="R48" s="48" t="s">
        <v>57</v>
      </c>
      <c r="S48" s="48"/>
      <c r="T48" s="48"/>
      <c r="U48" s="48"/>
      <c r="V48" s="49" t="s">
        <v>58</v>
      </c>
      <c r="W48" s="49"/>
      <c r="X48" s="49"/>
      <c r="Y48" s="49"/>
      <c r="Z48" s="50" t="s">
        <v>59</v>
      </c>
      <c r="AA48" s="50"/>
      <c r="AB48" s="50"/>
      <c r="AC48" s="50"/>
      <c r="AD48" s="92" t="s">
        <v>103</v>
      </c>
      <c r="AE48" s="92"/>
      <c r="AF48" s="92"/>
      <c r="AG48" s="92"/>
      <c r="AH48" s="52" t="s">
        <v>61</v>
      </c>
      <c r="AI48" s="52"/>
    </row>
    <row r="49" customFormat="false" ht="15.75" hidden="false" customHeight="false" outlineLevel="0" collapsed="false">
      <c r="A49" s="53" t="s">
        <v>62</v>
      </c>
      <c r="B49" s="54" t="s">
        <v>63</v>
      </c>
      <c r="C49" s="55" t="s">
        <v>281</v>
      </c>
      <c r="D49" s="55" t="s">
        <v>89</v>
      </c>
      <c r="E49" s="56" t="s">
        <v>65</v>
      </c>
      <c r="F49" s="59" t="s">
        <v>66</v>
      </c>
      <c r="G49" s="58" t="s">
        <v>66</v>
      </c>
      <c r="H49" s="58" t="s">
        <v>66</v>
      </c>
      <c r="I49" s="60" t="s">
        <v>66</v>
      </c>
      <c r="J49" s="60" t="s">
        <v>66</v>
      </c>
      <c r="K49" s="61" t="s">
        <v>66</v>
      </c>
      <c r="L49" s="46" t="s">
        <v>67</v>
      </c>
      <c r="N49" s="62" t="s">
        <v>67</v>
      </c>
      <c r="O49" s="63" t="s">
        <v>68</v>
      </c>
      <c r="P49" s="64" t="s">
        <v>69</v>
      </c>
      <c r="Q49" s="46"/>
      <c r="R49" s="62" t="s">
        <v>67</v>
      </c>
      <c r="S49" s="63" t="s">
        <v>68</v>
      </c>
      <c r="T49" s="64" t="s">
        <v>69</v>
      </c>
      <c r="U49" s="46"/>
      <c r="V49" s="62" t="s">
        <v>67</v>
      </c>
      <c r="W49" s="63" t="s">
        <v>68</v>
      </c>
      <c r="X49" s="64" t="s">
        <v>69</v>
      </c>
      <c r="Y49" s="46"/>
      <c r="Z49" s="62" t="s">
        <v>67</v>
      </c>
      <c r="AA49" s="63" t="s">
        <v>68</v>
      </c>
      <c r="AB49" s="64" t="s">
        <v>69</v>
      </c>
      <c r="AC49" s="46"/>
      <c r="AD49" s="62" t="s">
        <v>67</v>
      </c>
      <c r="AE49" s="63" t="s">
        <v>68</v>
      </c>
      <c r="AF49" s="64" t="s">
        <v>69</v>
      </c>
      <c r="AG49" s="65"/>
      <c r="AH49" s="66" t="s">
        <v>70</v>
      </c>
      <c r="AI49" s="66"/>
    </row>
    <row r="50" customFormat="false" ht="15" hidden="false" customHeight="false" outlineLevel="0" collapsed="false">
      <c r="A50" s="53" t="s">
        <v>71</v>
      </c>
      <c r="B50" s="45" t="str">
        <f aca="false">HEX2BIN(B49,8)</f>
        <v>00000111</v>
      </c>
      <c r="C50" s="45" t="str">
        <f aca="false">HEX2BIN(C49,8)</f>
        <v>00000110</v>
      </c>
      <c r="D50" s="45" t="str">
        <f aca="false">HEX2BIN(D49,8)</f>
        <v>00000010</v>
      </c>
      <c r="E50" s="45" t="str">
        <f aca="false">HEX2BIN(E49,8)</f>
        <v>00000001</v>
      </c>
      <c r="F50" s="45" t="str">
        <f aca="false">HEX2BIN(F49,8)</f>
        <v>00000000</v>
      </c>
      <c r="G50" s="45" t="str">
        <f aca="false">HEX2BIN(G49,8)</f>
        <v>00000000</v>
      </c>
      <c r="H50" s="45" t="str">
        <f aca="false">HEX2BIN(H49,8)</f>
        <v>00000000</v>
      </c>
      <c r="I50" s="45" t="str">
        <f aca="false">HEX2BIN(I49,8)</f>
        <v>00000000</v>
      </c>
      <c r="J50" s="45" t="str">
        <f aca="false">HEX2BIN(J49,8)</f>
        <v>00000000</v>
      </c>
      <c r="K50" s="65"/>
      <c r="L50" s="46"/>
      <c r="N50" s="68" t="str">
        <f aca="false">MID(F50,1,1)</f>
        <v>0</v>
      </c>
      <c r="O50" s="69" t="str">
        <f aca="false">N50</f>
        <v>0</v>
      </c>
      <c r="P50" s="53" t="s">
        <v>72</v>
      </c>
      <c r="Q50" s="70" t="s">
        <v>73</v>
      </c>
      <c r="R50" s="68" t="str">
        <f aca="false">MID(G50,1,1)</f>
        <v>0</v>
      </c>
      <c r="S50" s="69" t="str">
        <f aca="false">R50</f>
        <v>0</v>
      </c>
      <c r="T50" s="53" t="s">
        <v>72</v>
      </c>
      <c r="U50" s="70" t="s">
        <v>73</v>
      </c>
      <c r="V50" s="68" t="str">
        <f aca="false">MID(H50,1,1)</f>
        <v>0</v>
      </c>
      <c r="W50" s="69" t="str">
        <f aca="false">V50</f>
        <v>0</v>
      </c>
      <c r="X50" s="53" t="s">
        <v>72</v>
      </c>
      <c r="Y50" s="70" t="s">
        <v>73</v>
      </c>
      <c r="Z50" s="68" t="str">
        <f aca="false">MID(I50,1,1)</f>
        <v>0</v>
      </c>
      <c r="AA50" s="69" t="str">
        <f aca="false">Z50</f>
        <v>0</v>
      </c>
      <c r="AB50" s="53" t="s">
        <v>72</v>
      </c>
      <c r="AC50" s="70" t="s">
        <v>73</v>
      </c>
      <c r="AD50" s="68" t="str">
        <f aca="false">MID(J50,1,1)</f>
        <v>0</v>
      </c>
      <c r="AE50" s="69" t="str">
        <f aca="false">AD50</f>
        <v>0</v>
      </c>
      <c r="AF50" s="53" t="s">
        <v>72</v>
      </c>
      <c r="AG50" s="70" t="s">
        <v>73</v>
      </c>
      <c r="AH50" s="66"/>
      <c r="AI50" s="66"/>
    </row>
    <row r="51" customFormat="false" ht="15" hidden="false" customHeight="false" outlineLevel="0" collapsed="false">
      <c r="A51" s="53" t="s">
        <v>75</v>
      </c>
      <c r="B51" s="45" t="n">
        <f aca="false">HEX2DEC(B49)</f>
        <v>7</v>
      </c>
      <c r="C51" s="45" t="n">
        <f aca="false">HEX2DEC(C49)</f>
        <v>6</v>
      </c>
      <c r="D51" s="45" t="n">
        <f aca="false">HEX2DEC(D49)</f>
        <v>2</v>
      </c>
      <c r="E51" s="45" t="n">
        <f aca="false">HEX2DEC(E49)</f>
        <v>1</v>
      </c>
      <c r="F51" s="45" t="n">
        <f aca="false">HEX2DEC(F49)</f>
        <v>0</v>
      </c>
      <c r="G51" s="45" t="n">
        <f aca="false">HEX2DEC(G49)</f>
        <v>0</v>
      </c>
      <c r="H51" s="45" t="n">
        <f aca="false">HEX2DEC(H49)</f>
        <v>0</v>
      </c>
      <c r="I51" s="45" t="n">
        <f aca="false">HEX2DEC(I49)</f>
        <v>0</v>
      </c>
      <c r="J51" s="45" t="n">
        <f aca="false">HEX2DEC(J49)</f>
        <v>0</v>
      </c>
      <c r="K51" s="45" t="n">
        <f aca="false">SUM(B51:J51)</f>
        <v>16</v>
      </c>
      <c r="L51" s="46"/>
      <c r="N51" s="68" t="str">
        <f aca="false">MID(F50,2,1)</f>
        <v>0</v>
      </c>
      <c r="O51" s="69" t="str">
        <f aca="false">N51</f>
        <v>0</v>
      </c>
      <c r="P51" s="53" t="s">
        <v>76</v>
      </c>
      <c r="Q51" s="70" t="s">
        <v>73</v>
      </c>
      <c r="R51" s="68" t="str">
        <f aca="false">MID(G50,2,1)</f>
        <v>0</v>
      </c>
      <c r="S51" s="69" t="str">
        <f aca="false">R51</f>
        <v>0</v>
      </c>
      <c r="T51" s="53" t="s">
        <v>76</v>
      </c>
      <c r="U51" s="70" t="s">
        <v>73</v>
      </c>
      <c r="V51" s="68" t="str">
        <f aca="false">MID(H50,2,1)</f>
        <v>0</v>
      </c>
      <c r="W51" s="69" t="str">
        <f aca="false">V51</f>
        <v>0</v>
      </c>
      <c r="X51" s="53" t="s">
        <v>76</v>
      </c>
      <c r="Y51" s="70" t="s">
        <v>73</v>
      </c>
      <c r="Z51" s="68" t="str">
        <f aca="false">MID(I50,2,1)</f>
        <v>0</v>
      </c>
      <c r="AA51" s="69" t="str">
        <f aca="false">Z51</f>
        <v>0</v>
      </c>
      <c r="AB51" s="53" t="s">
        <v>76</v>
      </c>
      <c r="AC51" s="70" t="s">
        <v>73</v>
      </c>
      <c r="AD51" s="68" t="str">
        <f aca="false">MID(J50,2,1)</f>
        <v>0</v>
      </c>
      <c r="AE51" s="69" t="str">
        <f aca="false">AD51</f>
        <v>0</v>
      </c>
      <c r="AF51" s="53" t="s">
        <v>76</v>
      </c>
      <c r="AG51" s="70" t="s">
        <v>73</v>
      </c>
      <c r="AH51" s="66"/>
      <c r="AI51" s="66"/>
    </row>
    <row r="52" customFormat="false" ht="15" hidden="false" customHeight="false" outlineLevel="0" collapsed="false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46"/>
      <c r="N52" s="68" t="str">
        <f aca="false">MID(F50,3,1)</f>
        <v>0</v>
      </c>
      <c r="O52" s="69" t="str">
        <f aca="false">N52</f>
        <v>0</v>
      </c>
      <c r="P52" s="53" t="s">
        <v>78</v>
      </c>
      <c r="Q52" s="70" t="s">
        <v>73</v>
      </c>
      <c r="R52" s="68" t="str">
        <f aca="false">MID(G50,3,1)</f>
        <v>0</v>
      </c>
      <c r="S52" s="69" t="str">
        <f aca="false">R52</f>
        <v>0</v>
      </c>
      <c r="T52" s="53" t="s">
        <v>78</v>
      </c>
      <c r="U52" s="70" t="s">
        <v>73</v>
      </c>
      <c r="V52" s="68" t="str">
        <f aca="false">MID(H50,3,1)</f>
        <v>0</v>
      </c>
      <c r="W52" s="69" t="str">
        <f aca="false">V52</f>
        <v>0</v>
      </c>
      <c r="X52" s="53" t="s">
        <v>78</v>
      </c>
      <c r="Y52" s="70" t="s">
        <v>73</v>
      </c>
      <c r="Z52" s="68" t="str">
        <f aca="false">MID(I50,3,1)</f>
        <v>0</v>
      </c>
      <c r="AA52" s="69" t="str">
        <f aca="false">Z52</f>
        <v>0</v>
      </c>
      <c r="AB52" s="53" t="s">
        <v>78</v>
      </c>
      <c r="AC52" s="70" t="s">
        <v>73</v>
      </c>
      <c r="AD52" s="68" t="str">
        <f aca="false">MID(J50,3,1)</f>
        <v>0</v>
      </c>
      <c r="AE52" s="69" t="str">
        <f aca="false">AD52</f>
        <v>0</v>
      </c>
      <c r="AF52" s="53" t="s">
        <v>78</v>
      </c>
      <c r="AG52" s="70" t="s">
        <v>73</v>
      </c>
      <c r="AH52" s="66"/>
      <c r="AI52" s="66"/>
    </row>
    <row r="53" customFormat="false" ht="15.75" hidden="false" customHeight="false" outlineLevel="0" collapsed="false">
      <c r="A53" s="5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46"/>
      <c r="N53" s="68" t="str">
        <f aca="false">MID(F50,4,1)</f>
        <v>0</v>
      </c>
      <c r="O53" s="69" t="str">
        <f aca="false">N53</f>
        <v>0</v>
      </c>
      <c r="P53" s="53" t="s">
        <v>79</v>
      </c>
      <c r="Q53" s="70" t="s">
        <v>73</v>
      </c>
      <c r="R53" s="68" t="str">
        <f aca="false">MID(G50,4,1)</f>
        <v>0</v>
      </c>
      <c r="S53" s="69" t="str">
        <f aca="false">R53</f>
        <v>0</v>
      </c>
      <c r="T53" s="53" t="s">
        <v>79</v>
      </c>
      <c r="U53" s="70" t="s">
        <v>73</v>
      </c>
      <c r="V53" s="68" t="str">
        <f aca="false">MID(H50,4,1)</f>
        <v>0</v>
      </c>
      <c r="W53" s="69" t="str">
        <f aca="false">V53</f>
        <v>0</v>
      </c>
      <c r="X53" s="53" t="s">
        <v>79</v>
      </c>
      <c r="Y53" s="70" t="s">
        <v>73</v>
      </c>
      <c r="Z53" s="68" t="str">
        <f aca="false">MID(I50,4,1)</f>
        <v>0</v>
      </c>
      <c r="AA53" s="69" t="str">
        <f aca="false">Z53</f>
        <v>0</v>
      </c>
      <c r="AB53" s="53" t="s">
        <v>79</v>
      </c>
      <c r="AC53" s="70" t="s">
        <v>73</v>
      </c>
      <c r="AD53" s="68" t="str">
        <f aca="false">MID(J50,4,1)</f>
        <v>0</v>
      </c>
      <c r="AE53" s="69" t="str">
        <f aca="false">AD53</f>
        <v>0</v>
      </c>
      <c r="AF53" s="53" t="s">
        <v>79</v>
      </c>
      <c r="AG53" s="70" t="s">
        <v>73</v>
      </c>
      <c r="AH53" s="66"/>
      <c r="AI53" s="66"/>
    </row>
    <row r="54" customFormat="false" ht="15.75" hidden="false" customHeight="false" outlineLevel="0" collapsed="false">
      <c r="A54" s="53" t="s">
        <v>62</v>
      </c>
      <c r="B54" s="73" t="str">
        <f aca="false">B49</f>
        <v>07</v>
      </c>
      <c r="C54" s="74" t="str">
        <f aca="false">C49</f>
        <v>06</v>
      </c>
      <c r="D54" s="74" t="str">
        <f aca="false">D49</f>
        <v>02</v>
      </c>
      <c r="E54" s="75" t="str">
        <f aca="false">E49</f>
        <v>01</v>
      </c>
      <c r="F54" s="76" t="str">
        <f aca="false">BIN2HEX(F55,2)</f>
        <v>00</v>
      </c>
      <c r="G54" s="77" t="str">
        <f aca="false">BIN2HEX(G55,2)</f>
        <v>00</v>
      </c>
      <c r="H54" s="78" t="str">
        <f aca="false">BIN2HEX(H55,2)</f>
        <v>00</v>
      </c>
      <c r="I54" s="79" t="str">
        <f aca="false">BIN2HEX(I55,2)</f>
        <v>00</v>
      </c>
      <c r="J54" s="80" t="str">
        <f aca="false">BIN2HEX(J55,2)</f>
        <v>00</v>
      </c>
      <c r="K54" s="81" t="str">
        <f aca="false">IF(LEN(K55)&gt;2,MID(K55,2,2),K55)</f>
        <v>10</v>
      </c>
      <c r="L54" s="46" t="s">
        <v>68</v>
      </c>
      <c r="N54" s="68" t="str">
        <f aca="false">MID(F50,5,1)</f>
        <v>0</v>
      </c>
      <c r="O54" s="69" t="str">
        <f aca="false">N54</f>
        <v>0</v>
      </c>
      <c r="P54" s="53" t="s">
        <v>80</v>
      </c>
      <c r="Q54" s="70" t="s">
        <v>73</v>
      </c>
      <c r="R54" s="68" t="str">
        <f aca="false">MID(G50,5,1)</f>
        <v>0</v>
      </c>
      <c r="S54" s="69" t="str">
        <f aca="false">R54</f>
        <v>0</v>
      </c>
      <c r="T54" s="53" t="s">
        <v>80</v>
      </c>
      <c r="U54" s="70" t="s">
        <v>73</v>
      </c>
      <c r="V54" s="68" t="str">
        <f aca="false">MID(H50,5,1)</f>
        <v>0</v>
      </c>
      <c r="W54" s="69" t="str">
        <f aca="false">V54</f>
        <v>0</v>
      </c>
      <c r="X54" s="53" t="s">
        <v>80</v>
      </c>
      <c r="Y54" s="70" t="s">
        <v>73</v>
      </c>
      <c r="Z54" s="68" t="str">
        <f aca="false">MID(I50,5,1)</f>
        <v>0</v>
      </c>
      <c r="AA54" s="69" t="str">
        <f aca="false">Z54</f>
        <v>0</v>
      </c>
      <c r="AB54" s="53" t="s">
        <v>80</v>
      </c>
      <c r="AC54" s="70" t="s">
        <v>73</v>
      </c>
      <c r="AD54" s="68" t="str">
        <f aca="false">MID(J50,5,1)</f>
        <v>0</v>
      </c>
      <c r="AE54" s="69" t="str">
        <f aca="false">AD54</f>
        <v>0</v>
      </c>
      <c r="AF54" s="53" t="s">
        <v>80</v>
      </c>
      <c r="AG54" s="70" t="s">
        <v>73</v>
      </c>
      <c r="AH54" s="66"/>
      <c r="AI54" s="66"/>
    </row>
    <row r="55" customFormat="false" ht="15" hidden="false" customHeight="false" outlineLevel="0" collapsed="false">
      <c r="A55" s="53" t="s">
        <v>71</v>
      </c>
      <c r="B55" s="45" t="str">
        <f aca="false">HEX2BIN(B54,8)</f>
        <v>00000111</v>
      </c>
      <c r="C55" s="45" t="str">
        <f aca="false">HEX2BIN(C54,8)</f>
        <v>00000110</v>
      </c>
      <c r="D55" s="45" t="str">
        <f aca="false">HEX2BIN(D54,8)</f>
        <v>00000010</v>
      </c>
      <c r="E55" s="45" t="str">
        <f aca="false">HEX2BIN(E54,8)</f>
        <v>00000001</v>
      </c>
      <c r="F55" s="82" t="str">
        <f aca="false">O50&amp;O51&amp;O52&amp;O53&amp;O54&amp;O55&amp;O56&amp;O57</f>
        <v>00000000</v>
      </c>
      <c r="G55" s="45" t="str">
        <f aca="false">S50&amp;S51&amp;S52&amp;S53&amp;S54&amp;S55&amp;S56&amp;S57</f>
        <v>00000000</v>
      </c>
      <c r="H55" s="82" t="str">
        <f aca="false">W50&amp;W51&amp;W52&amp;W53&amp;W54&amp;W55&amp;W56&amp;W57</f>
        <v>00000000</v>
      </c>
      <c r="I55" s="82" t="str">
        <f aca="false">AA50&amp;AA51&amp;AA52&amp;AA53&amp;AA54&amp;AA55&amp;AA56&amp;AA57</f>
        <v>00000000</v>
      </c>
      <c r="J55" s="45" t="str">
        <f aca="false">AE50&amp;AE51&amp;AE52&amp;AE53&amp;AE54&amp;AE55&amp;AE56&amp;AE57</f>
        <v>00000000</v>
      </c>
      <c r="K55" s="45" t="str">
        <f aca="false">DEC2HEX(K56)</f>
        <v>10</v>
      </c>
      <c r="L55" s="46"/>
      <c r="N55" s="68" t="str">
        <f aca="false">MID(F50,6,1)</f>
        <v>0</v>
      </c>
      <c r="O55" s="69" t="str">
        <f aca="false">N55</f>
        <v>0</v>
      </c>
      <c r="P55" s="53" t="s">
        <v>83</v>
      </c>
      <c r="Q55" s="70" t="s">
        <v>73</v>
      </c>
      <c r="R55" s="68" t="str">
        <f aca="false">MID(G50,6,1)</f>
        <v>0</v>
      </c>
      <c r="S55" s="69" t="str">
        <f aca="false">R55</f>
        <v>0</v>
      </c>
      <c r="T55" s="53" t="s">
        <v>83</v>
      </c>
      <c r="U55" s="70" t="s">
        <v>73</v>
      </c>
      <c r="V55" s="68" t="str">
        <f aca="false">MID(H50,6,1)</f>
        <v>0</v>
      </c>
      <c r="W55" s="69" t="str">
        <f aca="false">V55</f>
        <v>0</v>
      </c>
      <c r="X55" s="53" t="s">
        <v>83</v>
      </c>
      <c r="Y55" s="70" t="s">
        <v>73</v>
      </c>
      <c r="Z55" s="68" t="str">
        <f aca="false">MID(I50,6,1)</f>
        <v>0</v>
      </c>
      <c r="AA55" s="69" t="str">
        <f aca="false">Z55</f>
        <v>0</v>
      </c>
      <c r="AB55" s="53" t="s">
        <v>83</v>
      </c>
      <c r="AC55" s="70" t="s">
        <v>73</v>
      </c>
      <c r="AD55" s="68" t="str">
        <f aca="false">MID(J50,6,1)</f>
        <v>0</v>
      </c>
      <c r="AE55" s="69" t="str">
        <f aca="false">AD55</f>
        <v>0</v>
      </c>
      <c r="AF55" s="53" t="s">
        <v>83</v>
      </c>
      <c r="AG55" s="70" t="s">
        <v>73</v>
      </c>
      <c r="AH55" s="66"/>
      <c r="AI55" s="66"/>
    </row>
    <row r="56" customFormat="false" ht="15" hidden="false" customHeight="false" outlineLevel="0" collapsed="false">
      <c r="A56" s="53" t="s">
        <v>75</v>
      </c>
      <c r="B56" s="45" t="n">
        <f aca="false">HEX2DEC(B54)</f>
        <v>7</v>
      </c>
      <c r="C56" s="45" t="n">
        <f aca="false">HEX2DEC(C54)</f>
        <v>6</v>
      </c>
      <c r="D56" s="45" t="n">
        <f aca="false">HEX2DEC(D54)</f>
        <v>2</v>
      </c>
      <c r="E56" s="45" t="n">
        <f aca="false">HEX2DEC(E54)</f>
        <v>1</v>
      </c>
      <c r="F56" s="45" t="n">
        <f aca="false">HEX2DEC(F54)</f>
        <v>0</v>
      </c>
      <c r="G56" s="45" t="n">
        <f aca="false">HEX2DEC(G54)</f>
        <v>0</v>
      </c>
      <c r="H56" s="45" t="n">
        <f aca="false">HEX2DEC(H54)</f>
        <v>0</v>
      </c>
      <c r="I56" s="45" t="n">
        <f aca="false">HEX2DEC(I54)</f>
        <v>0</v>
      </c>
      <c r="J56" s="45" t="n">
        <f aca="false">HEX2DEC(J54)</f>
        <v>0</v>
      </c>
      <c r="K56" s="45" t="n">
        <f aca="false">SUM(B56:J56)</f>
        <v>16</v>
      </c>
      <c r="L56" s="46"/>
      <c r="N56" s="68" t="str">
        <f aca="false">MID(F50,7,1)</f>
        <v>0</v>
      </c>
      <c r="O56" s="69" t="str">
        <f aca="false">N56</f>
        <v>0</v>
      </c>
      <c r="P56" s="53" t="s">
        <v>84</v>
      </c>
      <c r="Q56" s="70" t="s">
        <v>73</v>
      </c>
      <c r="R56" s="68" t="str">
        <f aca="false">MID(G50,7,1)</f>
        <v>0</v>
      </c>
      <c r="S56" s="69" t="str">
        <f aca="false">R56</f>
        <v>0</v>
      </c>
      <c r="T56" s="53" t="s">
        <v>84</v>
      </c>
      <c r="U56" s="70" t="s">
        <v>73</v>
      </c>
      <c r="V56" s="68" t="str">
        <f aca="false">MID(H50,7,1)</f>
        <v>0</v>
      </c>
      <c r="W56" s="69" t="str">
        <f aca="false">V56</f>
        <v>0</v>
      </c>
      <c r="X56" s="53" t="s">
        <v>84</v>
      </c>
      <c r="Y56" s="70" t="s">
        <v>73</v>
      </c>
      <c r="Z56" s="68" t="str">
        <f aca="false">MID(I50,7,1)</f>
        <v>0</v>
      </c>
      <c r="AA56" s="69" t="str">
        <f aca="false">Z56</f>
        <v>0</v>
      </c>
      <c r="AB56" s="53" t="s">
        <v>84</v>
      </c>
      <c r="AC56" s="70" t="s">
        <v>73</v>
      </c>
      <c r="AD56" s="68" t="str">
        <f aca="false">MID(J50,7,1)</f>
        <v>0</v>
      </c>
      <c r="AE56" s="69" t="str">
        <f aca="false">AD56</f>
        <v>0</v>
      </c>
      <c r="AF56" s="53" t="s">
        <v>84</v>
      </c>
      <c r="AG56" s="70" t="s">
        <v>73</v>
      </c>
      <c r="AH56" s="66"/>
      <c r="AI56" s="66"/>
    </row>
    <row r="57" customFormat="false" ht="15.75" hidden="false" customHeight="false" outlineLevel="0" collapsed="false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5"/>
      <c r="N57" s="86" t="str">
        <f aca="false">MID(F50,8,1)</f>
        <v>0</v>
      </c>
      <c r="O57" s="69" t="str">
        <f aca="false">N57</f>
        <v>0</v>
      </c>
      <c r="P57" s="83" t="s">
        <v>86</v>
      </c>
      <c r="Q57" s="34" t="s">
        <v>73</v>
      </c>
      <c r="R57" s="86" t="str">
        <f aca="false">MID(G50,8,1)</f>
        <v>0</v>
      </c>
      <c r="S57" s="69" t="str">
        <f aca="false">R57</f>
        <v>0</v>
      </c>
      <c r="T57" s="83" t="s">
        <v>86</v>
      </c>
      <c r="U57" s="34" t="s">
        <v>73</v>
      </c>
      <c r="V57" s="86" t="str">
        <f aca="false">MID(H50,8,1)</f>
        <v>0</v>
      </c>
      <c r="W57" s="69" t="str">
        <f aca="false">V57</f>
        <v>0</v>
      </c>
      <c r="X57" s="83" t="s">
        <v>86</v>
      </c>
      <c r="Y57" s="34" t="s">
        <v>73</v>
      </c>
      <c r="Z57" s="86" t="str">
        <f aca="false">MID(I50,8,1)</f>
        <v>0</v>
      </c>
      <c r="AA57" s="69" t="str">
        <f aca="false">Z57</f>
        <v>0</v>
      </c>
      <c r="AB57" s="83" t="s">
        <v>86</v>
      </c>
      <c r="AC57" s="34" t="s">
        <v>73</v>
      </c>
      <c r="AD57" s="86" t="str">
        <f aca="false">MID(J50,8,1)</f>
        <v>0</v>
      </c>
      <c r="AE57" s="69" t="str">
        <f aca="false">AD57</f>
        <v>0</v>
      </c>
      <c r="AF57" s="83" t="s">
        <v>86</v>
      </c>
      <c r="AG57" s="34" t="s">
        <v>73</v>
      </c>
      <c r="AH57" s="66"/>
      <c r="AI57" s="66"/>
    </row>
    <row r="58" customFormat="false" ht="15.75" hidden="false" customHeight="false" outlineLevel="0" collapsed="false">
      <c r="A58" s="40"/>
      <c r="B58" s="41"/>
      <c r="C58" s="41"/>
      <c r="D58" s="41"/>
      <c r="E58" s="41"/>
      <c r="F58" s="41"/>
      <c r="G58" s="41" t="s">
        <v>47</v>
      </c>
      <c r="L58" s="42"/>
      <c r="N58" s="143" t="s">
        <v>396</v>
      </c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</row>
    <row r="59" customFormat="false" ht="15.75" hidden="false" customHeight="false" outlineLevel="0" collapsed="false">
      <c r="B59" s="44" t="s">
        <v>397</v>
      </c>
      <c r="C59" s="44"/>
      <c r="D59" s="44"/>
      <c r="E59" s="44"/>
      <c r="F59" s="45" t="s">
        <v>50</v>
      </c>
      <c r="G59" s="45" t="s">
        <v>52</v>
      </c>
      <c r="L59" s="46"/>
      <c r="N59" s="47" t="s">
        <v>56</v>
      </c>
      <c r="O59" s="47"/>
      <c r="P59" s="47"/>
      <c r="Q59" s="47"/>
      <c r="R59" s="137" t="s">
        <v>383</v>
      </c>
      <c r="S59" s="137"/>
      <c r="T59" s="137"/>
      <c r="U59" s="137"/>
      <c r="AE59" s="65"/>
      <c r="AF59" s="65"/>
      <c r="AG59" s="65"/>
      <c r="AH59" s="65"/>
      <c r="AI59" s="65"/>
    </row>
    <row r="60" customFormat="false" ht="15.75" hidden="false" customHeight="false" outlineLevel="0" collapsed="false">
      <c r="A60" s="53" t="s">
        <v>62</v>
      </c>
      <c r="B60" s="54" t="s">
        <v>63</v>
      </c>
      <c r="C60" s="55" t="s">
        <v>281</v>
      </c>
      <c r="D60" s="55" t="s">
        <v>89</v>
      </c>
      <c r="E60" s="56" t="s">
        <v>89</v>
      </c>
      <c r="F60" s="57" t="s">
        <v>66</v>
      </c>
      <c r="G60" s="61" t="s">
        <v>66</v>
      </c>
      <c r="L60" s="46" t="s">
        <v>67</v>
      </c>
      <c r="N60" s="62" t="s">
        <v>67</v>
      </c>
      <c r="O60" s="63" t="s">
        <v>68</v>
      </c>
      <c r="P60" s="64" t="s">
        <v>69</v>
      </c>
      <c r="Q60" s="95"/>
      <c r="R60" s="89"/>
      <c r="S60" s="89"/>
      <c r="T60" s="89"/>
      <c r="U60" s="89"/>
      <c r="AC60" s="65"/>
    </row>
    <row r="61" customFormat="false" ht="15" hidden="false" customHeight="false" outlineLevel="0" collapsed="false">
      <c r="A61" s="53" t="s">
        <v>71</v>
      </c>
      <c r="B61" s="45" t="str">
        <f aca="false">HEX2BIN(B60,8)</f>
        <v>00000111</v>
      </c>
      <c r="C61" s="45" t="str">
        <f aca="false">HEX2BIN(C60,8)</f>
        <v>00000110</v>
      </c>
      <c r="D61" s="45" t="str">
        <f aca="false">HEX2BIN(D60,8)</f>
        <v>00000010</v>
      </c>
      <c r="E61" s="45" t="str">
        <f aca="false">HEX2BIN(E60,8)</f>
        <v>00000010</v>
      </c>
      <c r="F61" s="45" t="str">
        <f aca="false">HEX2BIN(F60,8)</f>
        <v>00000000</v>
      </c>
      <c r="G61" s="45"/>
      <c r="K61" s="65"/>
      <c r="L61" s="46"/>
      <c r="N61" s="68" t="str">
        <f aca="false">MID(F61,1,1)</f>
        <v>0</v>
      </c>
      <c r="O61" s="69" t="str">
        <f aca="false">N61</f>
        <v>0</v>
      </c>
      <c r="P61" s="53" t="s">
        <v>72</v>
      </c>
      <c r="Q61" s="70" t="s">
        <v>73</v>
      </c>
      <c r="R61" s="89"/>
      <c r="S61" s="89"/>
      <c r="T61" s="89"/>
      <c r="U61" s="89"/>
    </row>
    <row r="62" customFormat="false" ht="15" hidden="false" customHeight="false" outlineLevel="0" collapsed="false">
      <c r="A62" s="53" t="s">
        <v>75</v>
      </c>
      <c r="B62" s="45" t="n">
        <f aca="false">HEX2DEC(B60)</f>
        <v>7</v>
      </c>
      <c r="C62" s="45" t="n">
        <f aca="false">HEX2DEC(C60)</f>
        <v>6</v>
      </c>
      <c r="D62" s="45" t="n">
        <f aca="false">HEX2DEC(D60)</f>
        <v>2</v>
      </c>
      <c r="E62" s="45" t="n">
        <f aca="false">HEX2DEC(E60)</f>
        <v>2</v>
      </c>
      <c r="F62" s="45" t="n">
        <f aca="false">HEX2DEC(F60)</f>
        <v>0</v>
      </c>
      <c r="G62" s="45" t="n">
        <f aca="false">SUM(B62:F62)</f>
        <v>17</v>
      </c>
      <c r="L62" s="46"/>
      <c r="N62" s="68" t="str">
        <f aca="false">MID(F61,2,1)</f>
        <v>0</v>
      </c>
      <c r="O62" s="69" t="str">
        <f aca="false">N62</f>
        <v>0</v>
      </c>
      <c r="P62" s="53" t="s">
        <v>76</v>
      </c>
      <c r="Q62" s="70" t="s">
        <v>73</v>
      </c>
      <c r="R62" s="89"/>
      <c r="S62" s="89"/>
      <c r="T62" s="89"/>
      <c r="U62" s="89"/>
    </row>
    <row r="63" customFormat="false" ht="15" hidden="false" customHeight="false" outlineLevel="0" collapsed="false">
      <c r="A63" s="53"/>
      <c r="B63" s="65"/>
      <c r="C63" s="65"/>
      <c r="D63" s="65"/>
      <c r="E63" s="65"/>
      <c r="F63" s="65"/>
      <c r="G63" s="65"/>
      <c r="J63" s="65"/>
      <c r="K63" s="65"/>
      <c r="L63" s="46"/>
      <c r="N63" s="68" t="str">
        <f aca="false">MID(F61,3,1)</f>
        <v>0</v>
      </c>
      <c r="O63" s="69" t="str">
        <f aca="false">N63</f>
        <v>0</v>
      </c>
      <c r="P63" s="53" t="s">
        <v>78</v>
      </c>
      <c r="Q63" s="70" t="s">
        <v>73</v>
      </c>
      <c r="R63" s="89"/>
      <c r="S63" s="89"/>
      <c r="T63" s="89"/>
      <c r="U63" s="89"/>
    </row>
    <row r="64" customFormat="false" ht="15.75" hidden="false" customHeight="false" outlineLevel="0" collapsed="false">
      <c r="A64" s="53"/>
      <c r="B64" s="65"/>
      <c r="C64" s="65"/>
      <c r="D64" s="65"/>
      <c r="E64" s="65"/>
      <c r="F64" s="65"/>
      <c r="G64" s="65"/>
      <c r="J64" s="65"/>
      <c r="K64" s="65"/>
      <c r="L64" s="46"/>
      <c r="N64" s="68" t="str">
        <f aca="false">MID(F61,4,1)</f>
        <v>0</v>
      </c>
      <c r="O64" s="69" t="str">
        <f aca="false">N64</f>
        <v>0</v>
      </c>
      <c r="P64" s="53" t="s">
        <v>79</v>
      </c>
      <c r="Q64" s="70" t="s">
        <v>73</v>
      </c>
      <c r="R64" s="89"/>
      <c r="S64" s="89"/>
      <c r="T64" s="89"/>
      <c r="U64" s="89"/>
    </row>
    <row r="65" customFormat="false" ht="15.75" hidden="false" customHeight="false" outlineLevel="0" collapsed="false">
      <c r="A65" s="53" t="s">
        <v>62</v>
      </c>
      <c r="B65" s="73" t="str">
        <f aca="false">B60</f>
        <v>07</v>
      </c>
      <c r="C65" s="74" t="str">
        <f aca="false">C60</f>
        <v>06</v>
      </c>
      <c r="D65" s="74" t="str">
        <f aca="false">D60</f>
        <v>02</v>
      </c>
      <c r="E65" s="75" t="str">
        <f aca="false">E60</f>
        <v>02</v>
      </c>
      <c r="F65" s="76" t="str">
        <f aca="false">BIN2HEX(F66,2)</f>
        <v>00</v>
      </c>
      <c r="G65" s="81" t="str">
        <f aca="false">IF(LEN(G66)&gt;2,MID(G66,2,2),G66)</f>
        <v>11</v>
      </c>
      <c r="L65" s="46" t="s">
        <v>68</v>
      </c>
      <c r="N65" s="68" t="str">
        <f aca="false">MID(F61,5,1)</f>
        <v>0</v>
      </c>
      <c r="O65" s="69" t="str">
        <f aca="false">N65</f>
        <v>0</v>
      </c>
      <c r="P65" s="53" t="s">
        <v>80</v>
      </c>
      <c r="Q65" s="70" t="s">
        <v>73</v>
      </c>
      <c r="R65" s="89"/>
      <c r="S65" s="89"/>
      <c r="T65" s="89"/>
      <c r="U65" s="89"/>
    </row>
    <row r="66" customFormat="false" ht="15" hidden="false" customHeight="false" outlineLevel="0" collapsed="false">
      <c r="A66" s="53" t="s">
        <v>71</v>
      </c>
      <c r="B66" s="45" t="str">
        <f aca="false">HEX2BIN(B65,8)</f>
        <v>00000111</v>
      </c>
      <c r="C66" s="45" t="str">
        <f aca="false">HEX2BIN(C65,8)</f>
        <v>00000110</v>
      </c>
      <c r="D66" s="45" t="str">
        <f aca="false">HEX2BIN(D65,8)</f>
        <v>00000010</v>
      </c>
      <c r="E66" s="45" t="str">
        <f aca="false">HEX2BIN(E65,8)</f>
        <v>00000010</v>
      </c>
      <c r="F66" s="82" t="str">
        <f aca="false">O61&amp;O62&amp;O63&amp;O64&amp;O65&amp;O66&amp;O67&amp;O68</f>
        <v>00000000</v>
      </c>
      <c r="G66" s="45" t="str">
        <f aca="false">DEC2HEX(G67)</f>
        <v>11</v>
      </c>
      <c r="L66" s="46"/>
      <c r="N66" s="68" t="str">
        <f aca="false">MID(F61,6,1)</f>
        <v>0</v>
      </c>
      <c r="O66" s="69" t="str">
        <f aca="false">N66</f>
        <v>0</v>
      </c>
      <c r="P66" s="53" t="s">
        <v>83</v>
      </c>
      <c r="Q66" s="70" t="s">
        <v>73</v>
      </c>
      <c r="R66" s="89"/>
      <c r="S66" s="89"/>
      <c r="T66" s="89"/>
      <c r="U66" s="89"/>
    </row>
    <row r="67" customFormat="false" ht="15" hidden="false" customHeight="false" outlineLevel="0" collapsed="false">
      <c r="A67" s="53" t="s">
        <v>75</v>
      </c>
      <c r="B67" s="45" t="n">
        <f aca="false">HEX2DEC(B65)</f>
        <v>7</v>
      </c>
      <c r="C67" s="45" t="n">
        <f aca="false">HEX2DEC(C65)</f>
        <v>6</v>
      </c>
      <c r="D67" s="45" t="n">
        <f aca="false">HEX2DEC(D65)</f>
        <v>2</v>
      </c>
      <c r="E67" s="45" t="n">
        <f aca="false">HEX2DEC(E65)</f>
        <v>2</v>
      </c>
      <c r="F67" s="45" t="n">
        <f aca="false">HEX2DEC(F65)</f>
        <v>0</v>
      </c>
      <c r="G67" s="45" t="n">
        <f aca="false">SUM(B67:F67)</f>
        <v>17</v>
      </c>
      <c r="L67" s="46"/>
      <c r="N67" s="68" t="str">
        <f aca="false">MID(F61,7,1)</f>
        <v>0</v>
      </c>
      <c r="O67" s="69" t="str">
        <f aca="false">N67</f>
        <v>0</v>
      </c>
      <c r="P67" s="53" t="s">
        <v>84</v>
      </c>
      <c r="Q67" s="70" t="s">
        <v>73</v>
      </c>
      <c r="R67" s="89"/>
      <c r="S67" s="89"/>
      <c r="T67" s="89"/>
      <c r="U67" s="89"/>
    </row>
    <row r="68" customFormat="false" ht="15.75" hidden="false" customHeight="false" outlineLevel="0" collapsed="false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5"/>
      <c r="N68" s="86" t="str">
        <f aca="false">MID(F61,8,1)</f>
        <v>0</v>
      </c>
      <c r="O68" s="69" t="str">
        <f aca="false">N68</f>
        <v>0</v>
      </c>
      <c r="P68" s="83" t="s">
        <v>86</v>
      </c>
      <c r="Q68" s="34" t="s">
        <v>73</v>
      </c>
      <c r="R68" s="89"/>
      <c r="S68" s="89"/>
      <c r="T68" s="89"/>
      <c r="U68" s="89"/>
    </row>
  </sheetData>
  <mergeCells count="48">
    <mergeCell ref="A2:C2"/>
    <mergeCell ref="N3:AI3"/>
    <mergeCell ref="B4:E4"/>
    <mergeCell ref="N4:Q4"/>
    <mergeCell ref="R4:U4"/>
    <mergeCell ref="V4:Y4"/>
    <mergeCell ref="Z4:AC4"/>
    <mergeCell ref="AD4:AG4"/>
    <mergeCell ref="AH4:AI4"/>
    <mergeCell ref="AH5:AI13"/>
    <mergeCell ref="N14:AI14"/>
    <mergeCell ref="B15:E15"/>
    <mergeCell ref="N15:Q15"/>
    <mergeCell ref="R15:U15"/>
    <mergeCell ref="V15:Y15"/>
    <mergeCell ref="Z15:AC15"/>
    <mergeCell ref="AD15:AG15"/>
    <mergeCell ref="AH15:AI15"/>
    <mergeCell ref="AH16:AI24"/>
    <mergeCell ref="N25:AI25"/>
    <mergeCell ref="B26:E26"/>
    <mergeCell ref="N26:Q26"/>
    <mergeCell ref="R26:U26"/>
    <mergeCell ref="V26:Y26"/>
    <mergeCell ref="Z26:AC26"/>
    <mergeCell ref="AD26:AG26"/>
    <mergeCell ref="AH26:AI26"/>
    <mergeCell ref="AH27:AI35"/>
    <mergeCell ref="N36:AI36"/>
    <mergeCell ref="B37:E37"/>
    <mergeCell ref="N37:Q37"/>
    <mergeCell ref="R37:U37"/>
    <mergeCell ref="V37:Y37"/>
    <mergeCell ref="V38:Y46"/>
    <mergeCell ref="N47:AI47"/>
    <mergeCell ref="B48:E48"/>
    <mergeCell ref="N48:Q48"/>
    <mergeCell ref="R48:U48"/>
    <mergeCell ref="V48:Y48"/>
    <mergeCell ref="Z48:AC48"/>
    <mergeCell ref="AD48:AG48"/>
    <mergeCell ref="AH48:AI48"/>
    <mergeCell ref="AH49:AI57"/>
    <mergeCell ref="N58:AI58"/>
    <mergeCell ref="B59:E59"/>
    <mergeCell ref="N59:Q59"/>
    <mergeCell ref="R59:U59"/>
    <mergeCell ref="R60:U68"/>
  </mergeCells>
  <conditionalFormatting sqref="O6:O13">
    <cfRule type="expression" priority="2" aboveAverage="0" equalAverage="0" bottom="0" percent="0" rank="0" text="" dxfId="0">
      <formula>O6:O13&lt;&gt;N6:N13</formula>
    </cfRule>
  </conditionalFormatting>
  <conditionalFormatting sqref="S6:S13">
    <cfRule type="expression" priority="3" aboveAverage="0" equalAverage="0" bottom="0" percent="0" rank="0" text="" dxfId="1">
      <formula>S6:S13&lt;&gt;R6:R13</formula>
    </cfRule>
  </conditionalFormatting>
  <conditionalFormatting sqref="W6:W13">
    <cfRule type="expression" priority="4" aboveAverage="0" equalAverage="0" bottom="0" percent="0" rank="0" text="" dxfId="2">
      <formula>W6:W13&lt;&gt;V6:V13</formula>
    </cfRule>
  </conditionalFormatting>
  <conditionalFormatting sqref="AA6:AA13">
    <cfRule type="expression" priority="5" aboveAverage="0" equalAverage="0" bottom="0" percent="0" rank="0" text="" dxfId="3">
      <formula>AA6:AA13&lt;&gt;Z6:Z13</formula>
    </cfRule>
  </conditionalFormatting>
  <conditionalFormatting sqref="AE6:AE13">
    <cfRule type="expression" priority="6" aboveAverage="0" equalAverage="0" bottom="0" percent="0" rank="0" text="" dxfId="4">
      <formula>AE6:AE13&lt;&gt;AD6:AD13</formula>
    </cfRule>
  </conditionalFormatting>
  <conditionalFormatting sqref="O17:O24">
    <cfRule type="expression" priority="7" aboveAverage="0" equalAverage="0" bottom="0" percent="0" rank="0" text="" dxfId="5">
      <formula>O17:O24&lt;&gt;N17:N24</formula>
    </cfRule>
  </conditionalFormatting>
  <conditionalFormatting sqref="S17:S24">
    <cfRule type="expression" priority="8" aboveAverage="0" equalAverage="0" bottom="0" percent="0" rank="0" text="" dxfId="6">
      <formula>S17:S24&lt;&gt;R17:R24</formula>
    </cfRule>
  </conditionalFormatting>
  <conditionalFormatting sqref="W17:W24">
    <cfRule type="expression" priority="9" aboveAverage="0" equalAverage="0" bottom="0" percent="0" rank="0" text="" dxfId="7">
      <formula>W17:W24&lt;&gt;V17:V24</formula>
    </cfRule>
  </conditionalFormatting>
  <conditionalFormatting sqref="AA17:AA24">
    <cfRule type="expression" priority="10" aboveAverage="0" equalAverage="0" bottom="0" percent="0" rank="0" text="" dxfId="8">
      <formula>AA17:AA24&lt;&gt;Z17:Z24</formula>
    </cfRule>
  </conditionalFormatting>
  <conditionalFormatting sqref="AE17:AE24">
    <cfRule type="expression" priority="11" aboveAverage="0" equalAverage="0" bottom="0" percent="0" rank="0" text="" dxfId="9">
      <formula>AE17:AE24&lt;&gt;AD17:AD24</formula>
    </cfRule>
  </conditionalFormatting>
  <conditionalFormatting sqref="O28:O35">
    <cfRule type="expression" priority="12" aboveAverage="0" equalAverage="0" bottom="0" percent="0" rank="0" text="" dxfId="10">
      <formula>O28:O35&lt;&gt;N28:N35</formula>
    </cfRule>
  </conditionalFormatting>
  <conditionalFormatting sqref="S28:S35">
    <cfRule type="expression" priority="13" aboveAverage="0" equalAverage="0" bottom="0" percent="0" rank="0" text="" dxfId="11">
      <formula>S28:S35&lt;&gt;R28:R35</formula>
    </cfRule>
  </conditionalFormatting>
  <conditionalFormatting sqref="W28:W35">
    <cfRule type="expression" priority="14" aboveAverage="0" equalAverage="0" bottom="0" percent="0" rank="0" text="" dxfId="12">
      <formula>W28:W35&lt;&gt;V28:V35</formula>
    </cfRule>
  </conditionalFormatting>
  <conditionalFormatting sqref="AA28:AA35">
    <cfRule type="expression" priority="15" aboveAverage="0" equalAverage="0" bottom="0" percent="0" rank="0" text="" dxfId="13">
      <formula>AA28:AA35&lt;&gt;Z28:Z35</formula>
    </cfRule>
  </conditionalFormatting>
  <conditionalFormatting sqref="AE28:AE35">
    <cfRule type="expression" priority="16" aboveAverage="0" equalAverage="0" bottom="0" percent="0" rank="0" text="" dxfId="14">
      <formula>AE28:AE35&lt;&gt;AD28:AD35</formula>
    </cfRule>
  </conditionalFormatting>
  <conditionalFormatting sqref="O39:O46">
    <cfRule type="expression" priority="17" aboveAverage="0" equalAverage="0" bottom="0" percent="0" rank="0" text="" dxfId="15">
      <formula>O39:O46&lt;&gt;N39:N46</formula>
    </cfRule>
  </conditionalFormatting>
  <conditionalFormatting sqref="S39:S46">
    <cfRule type="expression" priority="18" aboveAverage="0" equalAverage="0" bottom="0" percent="0" rank="0" text="" dxfId="16">
      <formula>S39:S46&lt;&gt;R39:R46</formula>
    </cfRule>
  </conditionalFormatting>
  <conditionalFormatting sqref="O50:O57">
    <cfRule type="expression" priority="19" aboveAverage="0" equalAverage="0" bottom="0" percent="0" rank="0" text="" dxfId="17">
      <formula>O50:O57&lt;&gt;N50:N57</formula>
    </cfRule>
  </conditionalFormatting>
  <conditionalFormatting sqref="S50:S57">
    <cfRule type="expression" priority="20" aboveAverage="0" equalAverage="0" bottom="0" percent="0" rank="0" text="" dxfId="18">
      <formula>S50:S57&lt;&gt;R50:R57</formula>
    </cfRule>
  </conditionalFormatting>
  <conditionalFormatting sqref="W50:W57">
    <cfRule type="expression" priority="21" aboveAverage="0" equalAverage="0" bottom="0" percent="0" rank="0" text="" dxfId="0">
      <formula>W50:W57&lt;&gt;V50:V57</formula>
    </cfRule>
  </conditionalFormatting>
  <conditionalFormatting sqref="AA50:AA57">
    <cfRule type="expression" priority="22" aboveAverage="0" equalAverage="0" bottom="0" percent="0" rank="0" text="" dxfId="1">
      <formula>AA50:AA57&lt;&gt;Z50:Z57</formula>
    </cfRule>
  </conditionalFormatting>
  <conditionalFormatting sqref="AE50:AE57">
    <cfRule type="expression" priority="23" aboveAverage="0" equalAverage="0" bottom="0" percent="0" rank="0" text="" dxfId="2">
      <formula>AE50:AE57&lt;&gt;AD50:AD57</formula>
    </cfRule>
  </conditionalFormatting>
  <conditionalFormatting sqref="O61:O68">
    <cfRule type="expression" priority="24" aboveAverage="0" equalAverage="0" bottom="0" percent="0" rank="0" text="" dxfId="3">
      <formula>O61:O68&lt;&gt;N61:N68</formula>
    </cfRule>
  </conditionalFormatting>
  <dataValidations count="1">
    <dataValidation allowBlank="true" error="This is a Binary value, which can be either 0 or 1." errorTitle="Wrong Value" operator="between" showDropDown="false" showErrorMessage="true" showInputMessage="true" sqref="O6:O13 S6:S13 W6:W13 AA6:AA13 AE6:AE13 O17:O24 S17:S24 W17:W24 AA17:AA24 AE17:AE24 O28:O35 S28:S35 W28:W35 AA28:AA35 AE28:AE35 O39:O46 S39:S46 O50:O57 S50:S57 W50:W57 AA50:AA57 AE50:AE57 O61:O68" type="whole">
      <formula1>0</formula1>
      <formula2>1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S617"/>
  <sheetViews>
    <sheetView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100" workbookViewId="0">
      <selection pane="topLeft" activeCell="W8" activeCellId="0" sqref="W8"/>
    </sheetView>
  </sheetViews>
  <sheetFormatPr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1.71"/>
    <col collapsed="false" customWidth="true" hidden="false" outlineLevel="0" max="3" min="3" style="0" width="4.57"/>
    <col collapsed="false" customWidth="true" hidden="false" outlineLevel="0" max="13" min="4" style="0" width="9.13"/>
    <col collapsed="false" customWidth="true" hidden="false" outlineLevel="0" max="14" min="14" style="0" width="5.7"/>
    <col collapsed="false" customWidth="true" hidden="false" outlineLevel="0" max="15" min="15" style="0" width="1.71"/>
    <col collapsed="false" customWidth="true" hidden="false" outlineLevel="0" max="16" min="16" style="0" width="5.43"/>
    <col collapsed="false" customWidth="true" hidden="false" outlineLevel="0" max="17" min="17" style="0" width="5.28"/>
    <col collapsed="false" customWidth="true" hidden="false" outlineLevel="0" max="18" min="18" style="0" width="3.42"/>
    <col collapsed="false" customWidth="true" hidden="false" outlineLevel="0" max="19" min="19" style="0" width="20.14"/>
    <col collapsed="false" customWidth="true" hidden="false" outlineLevel="0" max="20" min="20" style="0" width="5.43"/>
    <col collapsed="false" customWidth="true" hidden="false" outlineLevel="0" max="21" min="21" style="0" width="5.28"/>
    <col collapsed="false" customWidth="true" hidden="false" outlineLevel="0" max="22" min="22" style="0" width="3.42"/>
    <col collapsed="false" customWidth="true" hidden="false" outlineLevel="0" max="23" min="23" style="0" width="20.42"/>
    <col collapsed="false" customWidth="true" hidden="false" outlineLevel="0" max="24" min="24" style="0" width="5.43"/>
    <col collapsed="false" customWidth="true" hidden="false" outlineLevel="0" max="25" min="25" style="0" width="5.28"/>
    <col collapsed="false" customWidth="true" hidden="false" outlineLevel="0" max="26" min="26" style="0" width="3.42"/>
    <col collapsed="false" customWidth="true" hidden="false" outlineLevel="0" max="27" min="27" style="0" width="20.57"/>
    <col collapsed="false" customWidth="true" hidden="false" outlineLevel="0" max="28" min="28" style="0" width="5.43"/>
    <col collapsed="false" customWidth="true" hidden="false" outlineLevel="0" max="29" min="29" style="0" width="5.28"/>
    <col collapsed="false" customWidth="true" hidden="false" outlineLevel="0" max="30" min="30" style="0" width="3.42"/>
    <col collapsed="false" customWidth="true" hidden="false" outlineLevel="0" max="31" min="31" style="0" width="20.42"/>
    <col collapsed="false" customWidth="true" hidden="false" outlineLevel="0" max="32" min="32" style="0" width="5.43"/>
    <col collapsed="false" customWidth="true" hidden="false" outlineLevel="0" max="33" min="33" style="0" width="5.28"/>
    <col collapsed="false" customWidth="true" hidden="false" outlineLevel="0" max="34" min="34" style="0" width="3.42"/>
    <col collapsed="false" customWidth="true" hidden="false" outlineLevel="0" max="35" min="35" style="0" width="19.99"/>
    <col collapsed="false" customWidth="true" hidden="false" outlineLevel="0" max="38" min="36" style="0" width="9.13"/>
    <col collapsed="false" customWidth="true" hidden="false" outlineLevel="0" max="39" min="39" style="101" width="9.13"/>
    <col collapsed="false" customWidth="true" hidden="true" outlineLevel="0" max="40" min="40" style="0" width="21.86"/>
    <col collapsed="false" customWidth="true" hidden="true" outlineLevel="0" max="41" min="41" style="0" width="12.14"/>
    <col collapsed="false" customWidth="true" hidden="true" outlineLevel="0" max="1025" min="42" style="0" width="9.13"/>
  </cols>
  <sheetData>
    <row r="1" customFormat="false" ht="15.75" hidden="false" customHeight="false" outlineLevel="0" collapsed="false">
      <c r="A1" s="102" t="s">
        <v>127</v>
      </c>
      <c r="C1" s="38" t="s">
        <v>46</v>
      </c>
      <c r="D1" s="38"/>
      <c r="E1" s="38"/>
      <c r="G1" s="144" t="s">
        <v>398</v>
      </c>
      <c r="H1" s="144"/>
      <c r="I1" s="144"/>
      <c r="J1" s="144"/>
      <c r="K1" s="144"/>
      <c r="L1" s="144"/>
      <c r="M1" s="144"/>
      <c r="S1" s="39"/>
    </row>
    <row r="2" customFormat="false" ht="15.75" hidden="false" customHeight="false" outlineLevel="0" collapsed="false">
      <c r="A2" s="103" t="str">
        <f aca="false">AR9&amp;AR10&amp;AR11&amp;AR12&amp;AR13&amp;AR14&amp;AR15&amp;AR16&amp;AR17&amp;AR18&amp;AR19&amp;AR20&amp;AR21&amp;AR22&amp;AR23&amp;AR24&amp;AR25</f>
        <v/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 t="s">
        <v>47</v>
      </c>
      <c r="N2" s="42"/>
      <c r="P2" s="43" t="s">
        <v>128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N2" s="0" t="s">
        <v>68</v>
      </c>
      <c r="AP2" s="0" t="n">
        <v>1</v>
      </c>
      <c r="AQ2" s="0" t="n">
        <v>3</v>
      </c>
      <c r="AR2" s="0" t="n">
        <v>5</v>
      </c>
      <c r="AS2" s="0" t="n">
        <v>7</v>
      </c>
      <c r="AT2" s="0" t="n">
        <v>9</v>
      </c>
      <c r="AU2" s="0" t="n">
        <v>11</v>
      </c>
      <c r="AV2" s="0" t="n">
        <v>13</v>
      </c>
      <c r="AW2" s="0" t="n">
        <v>15</v>
      </c>
      <c r="AX2" s="0" t="n">
        <v>17</v>
      </c>
      <c r="AY2" s="0" t="n">
        <v>19</v>
      </c>
      <c r="AZ2" s="0" t="n">
        <v>21</v>
      </c>
      <c r="BA2" s="0" t="n">
        <v>23</v>
      </c>
      <c r="BB2" s="0" t="n">
        <v>25</v>
      </c>
      <c r="BC2" s="0" t="n">
        <v>27</v>
      </c>
      <c r="BD2" s="0" t="n">
        <v>29</v>
      </c>
      <c r="BE2" s="0" t="n">
        <v>31</v>
      </c>
      <c r="BF2" s="0" t="n">
        <v>33</v>
      </c>
      <c r="BG2" s="0" t="n">
        <v>35</v>
      </c>
      <c r="BH2" s="0" t="n">
        <v>37</v>
      </c>
      <c r="BI2" s="0" t="n">
        <v>39</v>
      </c>
      <c r="BJ2" s="0" t="n">
        <v>41</v>
      </c>
      <c r="BK2" s="0" t="n">
        <v>43</v>
      </c>
      <c r="BL2" s="0" t="n">
        <v>45</v>
      </c>
      <c r="BM2" s="0" t="n">
        <v>47</v>
      </c>
      <c r="BN2" s="0" t="n">
        <v>49</v>
      </c>
      <c r="BO2" s="0" t="n">
        <v>51</v>
      </c>
      <c r="BP2" s="0" t="n">
        <v>53</v>
      </c>
      <c r="BQ2" s="0" t="n">
        <v>55</v>
      </c>
      <c r="BR2" s="0" t="n">
        <v>57</v>
      </c>
      <c r="BS2" s="0" t="n">
        <v>59</v>
      </c>
      <c r="BT2" s="0" t="n">
        <v>61</v>
      </c>
      <c r="BU2" s="0" t="n">
        <v>63</v>
      </c>
      <c r="BV2" s="0" t="n">
        <v>65</v>
      </c>
      <c r="BW2" s="0" t="n">
        <v>67</v>
      </c>
      <c r="BX2" s="0" t="n">
        <v>69</v>
      </c>
      <c r="BY2" s="0" t="n">
        <v>71</v>
      </c>
      <c r="BZ2" s="0" t="n">
        <v>73</v>
      </c>
      <c r="CA2" s="0" t="n">
        <v>75</v>
      </c>
      <c r="CB2" s="0" t="n">
        <v>77</v>
      </c>
      <c r="CC2" s="0" t="n">
        <v>79</v>
      </c>
      <c r="CD2" s="0" t="n">
        <v>81</v>
      </c>
      <c r="CE2" s="0" t="n">
        <v>83</v>
      </c>
      <c r="CF2" s="0" t="n">
        <v>85</v>
      </c>
      <c r="CG2" s="0" t="n">
        <v>87</v>
      </c>
      <c r="CH2" s="0" t="n">
        <v>89</v>
      </c>
      <c r="CI2" s="0" t="n">
        <v>91</v>
      </c>
      <c r="CJ2" s="0" t="n">
        <v>93</v>
      </c>
      <c r="CK2" s="0" t="n">
        <v>95</v>
      </c>
      <c r="CL2" s="0" t="n">
        <v>97</v>
      </c>
      <c r="CM2" s="0" t="n">
        <v>99</v>
      </c>
      <c r="CN2" s="0" t="n">
        <v>101</v>
      </c>
      <c r="CO2" s="0" t="n">
        <v>103</v>
      </c>
      <c r="CP2" s="0" t="n">
        <v>105</v>
      </c>
      <c r="CQ2" s="0" t="n">
        <v>107</v>
      </c>
      <c r="CR2" s="0" t="n">
        <v>109</v>
      </c>
      <c r="CS2" s="0" t="n">
        <v>111</v>
      </c>
      <c r="CT2" s="0" t="n">
        <v>113</v>
      </c>
      <c r="CU2" s="0" t="n">
        <v>115</v>
      </c>
      <c r="CV2" s="0" t="n">
        <v>117</v>
      </c>
      <c r="CW2" s="0" t="n">
        <v>119</v>
      </c>
      <c r="CX2" s="0" t="n">
        <v>121</v>
      </c>
      <c r="CY2" s="0" t="n">
        <v>123</v>
      </c>
      <c r="CZ2" s="0" t="n">
        <v>125</v>
      </c>
      <c r="DA2" s="0" t="n">
        <v>127</v>
      </c>
      <c r="DB2" s="0" t="n">
        <v>129</v>
      </c>
      <c r="DC2" s="0" t="n">
        <v>131</v>
      </c>
      <c r="DD2" s="0" t="n">
        <v>133</v>
      </c>
      <c r="DE2" s="0" t="n">
        <v>135</v>
      </c>
      <c r="DF2" s="0" t="n">
        <v>137</v>
      </c>
      <c r="DG2" s="0" t="n">
        <v>139</v>
      </c>
      <c r="DH2" s="0" t="n">
        <v>141</v>
      </c>
      <c r="DI2" s="0" t="n">
        <v>143</v>
      </c>
      <c r="DJ2" s="0" t="n">
        <v>145</v>
      </c>
      <c r="DK2" s="0" t="n">
        <v>147</v>
      </c>
      <c r="DL2" s="0" t="n">
        <v>149</v>
      </c>
      <c r="DM2" s="0" t="n">
        <v>151</v>
      </c>
      <c r="DN2" s="0" t="n">
        <v>153</v>
      </c>
      <c r="DO2" s="0" t="n">
        <v>155</v>
      </c>
      <c r="DP2" s="0" t="n">
        <v>157</v>
      </c>
      <c r="DQ2" s="0" t="n">
        <v>159</v>
      </c>
      <c r="DR2" s="0" t="n">
        <v>161</v>
      </c>
      <c r="DS2" s="0" t="n">
        <v>163</v>
      </c>
      <c r="DT2" s="0" t="n">
        <v>165</v>
      </c>
      <c r="DU2" s="0" t="n">
        <v>167</v>
      </c>
      <c r="DV2" s="0" t="n">
        <v>169</v>
      </c>
      <c r="DW2" s="0" t="n">
        <v>171</v>
      </c>
      <c r="DX2" s="0" t="n">
        <v>173</v>
      </c>
      <c r="DY2" s="0" t="n">
        <v>175</v>
      </c>
      <c r="DZ2" s="0" t="n">
        <v>177</v>
      </c>
      <c r="EA2" s="0" t="n">
        <v>179</v>
      </c>
      <c r="EB2" s="0" t="n">
        <v>181</v>
      </c>
      <c r="EC2" s="0" t="n">
        <v>183</v>
      </c>
      <c r="ED2" s="0" t="n">
        <v>185</v>
      </c>
      <c r="EE2" s="0" t="n">
        <v>187</v>
      </c>
      <c r="EF2" s="0" t="n">
        <v>189</v>
      </c>
      <c r="EG2" s="0" t="n">
        <v>191</v>
      </c>
      <c r="EH2" s="0" t="n">
        <v>193</v>
      </c>
      <c r="EI2" s="0" t="n">
        <v>195</v>
      </c>
      <c r="EJ2" s="0" t="n">
        <v>197</v>
      </c>
      <c r="EK2" s="0" t="n">
        <v>199</v>
      </c>
      <c r="EL2" s="0" t="n">
        <v>201</v>
      </c>
      <c r="EM2" s="0" t="n">
        <v>203</v>
      </c>
      <c r="EN2" s="0" t="n">
        <v>205</v>
      </c>
      <c r="EO2" s="0" t="n">
        <v>207</v>
      </c>
      <c r="EP2" s="0" t="n">
        <v>209</v>
      </c>
      <c r="EQ2" s="0" t="n">
        <v>211</v>
      </c>
      <c r="ER2" s="0" t="n">
        <v>213</v>
      </c>
      <c r="ES2" s="0" t="n">
        <v>215</v>
      </c>
      <c r="ET2" s="0" t="n">
        <v>217</v>
      </c>
      <c r="EU2" s="0" t="n">
        <v>219</v>
      </c>
      <c r="EV2" s="0" t="n">
        <v>221</v>
      </c>
      <c r="EW2" s="0" t="n">
        <v>223</v>
      </c>
      <c r="EX2" s="0" t="n">
        <v>225</v>
      </c>
      <c r="EY2" s="0" t="n">
        <v>227</v>
      </c>
      <c r="EZ2" s="0" t="n">
        <v>229</v>
      </c>
      <c r="FA2" s="0" t="n">
        <v>231</v>
      </c>
      <c r="FB2" s="0" t="n">
        <v>233</v>
      </c>
      <c r="FC2" s="0" t="n">
        <v>235</v>
      </c>
      <c r="FD2" s="0" t="n">
        <v>237</v>
      </c>
      <c r="FE2" s="0" t="n">
        <v>239</v>
      </c>
      <c r="FF2" s="0" t="n">
        <v>241</v>
      </c>
      <c r="FG2" s="0" t="n">
        <v>243</v>
      </c>
      <c r="FH2" s="0" t="n">
        <v>245</v>
      </c>
      <c r="FI2" s="0" t="n">
        <v>247</v>
      </c>
      <c r="FJ2" s="0" t="n">
        <v>249</v>
      </c>
      <c r="FK2" s="0" t="n">
        <v>251</v>
      </c>
      <c r="FL2" s="0" t="n">
        <v>253</v>
      </c>
      <c r="FM2" s="0" t="n">
        <v>255</v>
      </c>
      <c r="FN2" s="0" t="n">
        <v>257</v>
      </c>
      <c r="FO2" s="0" t="n">
        <v>259</v>
      </c>
      <c r="FP2" s="0" t="n">
        <v>261</v>
      </c>
      <c r="FQ2" s="0" t="n">
        <v>263</v>
      </c>
      <c r="FR2" s="0" t="n">
        <v>265</v>
      </c>
      <c r="FS2" s="0" t="n">
        <v>267</v>
      </c>
      <c r="FT2" s="0" t="n">
        <v>269</v>
      </c>
      <c r="FU2" s="0" t="n">
        <v>271</v>
      </c>
      <c r="FV2" s="0" t="n">
        <v>273</v>
      </c>
      <c r="FW2" s="0" t="n">
        <v>275</v>
      </c>
      <c r="FX2" s="0" t="n">
        <v>277</v>
      </c>
      <c r="FY2" s="0" t="n">
        <v>279</v>
      </c>
      <c r="FZ2" s="0" t="n">
        <v>281</v>
      </c>
      <c r="GA2" s="0" t="n">
        <v>283</v>
      </c>
      <c r="GB2" s="0" t="n">
        <v>285</v>
      </c>
      <c r="GC2" s="0" t="n">
        <v>287</v>
      </c>
      <c r="GD2" s="0" t="n">
        <v>289</v>
      </c>
      <c r="GE2" s="0" t="n">
        <v>291</v>
      </c>
      <c r="GF2" s="0" t="n">
        <v>293</v>
      </c>
      <c r="GG2" s="0" t="n">
        <v>295</v>
      </c>
      <c r="GH2" s="0" t="n">
        <v>297</v>
      </c>
      <c r="GI2" s="0" t="n">
        <v>299</v>
      </c>
      <c r="GJ2" s="0" t="n">
        <v>301</v>
      </c>
      <c r="GK2" s="0" t="n">
        <v>303</v>
      </c>
      <c r="GL2" s="0" t="n">
        <v>305</v>
      </c>
      <c r="GM2" s="0" t="n">
        <v>307</v>
      </c>
      <c r="GN2" s="0" t="n">
        <v>309</v>
      </c>
      <c r="GO2" s="0" t="n">
        <v>311</v>
      </c>
      <c r="GP2" s="0" t="n">
        <v>313</v>
      </c>
      <c r="GQ2" s="0" t="n">
        <v>315</v>
      </c>
      <c r="GR2" s="0" t="n">
        <v>317</v>
      </c>
      <c r="GS2" s="0" t="n">
        <v>319</v>
      </c>
      <c r="GT2" s="0" t="n">
        <v>321</v>
      </c>
      <c r="GU2" s="0" t="n">
        <v>323</v>
      </c>
      <c r="GV2" s="0" t="n">
        <v>325</v>
      </c>
      <c r="GW2" s="0" t="n">
        <v>327</v>
      </c>
      <c r="GX2" s="0" t="n">
        <v>329</v>
      </c>
      <c r="GY2" s="0" t="n">
        <v>331</v>
      </c>
      <c r="GZ2" s="0" t="n">
        <v>333</v>
      </c>
      <c r="HA2" s="0" t="n">
        <v>335</v>
      </c>
      <c r="HB2" s="0" t="n">
        <v>337</v>
      </c>
      <c r="HC2" s="0" t="n">
        <v>339</v>
      </c>
      <c r="HD2" s="0" t="n">
        <v>341</v>
      </c>
      <c r="HE2" s="0" t="n">
        <v>343</v>
      </c>
      <c r="HF2" s="0" t="n">
        <v>345</v>
      </c>
      <c r="HG2" s="0" t="n">
        <v>347</v>
      </c>
      <c r="HH2" s="0" t="n">
        <v>349</v>
      </c>
      <c r="HI2" s="0" t="n">
        <v>351</v>
      </c>
      <c r="HJ2" s="0" t="n">
        <v>353</v>
      </c>
      <c r="HK2" s="0" t="n">
        <v>355</v>
      </c>
      <c r="HL2" s="0" t="n">
        <v>357</v>
      </c>
      <c r="HM2" s="0" t="n">
        <v>359</v>
      </c>
      <c r="HN2" s="0" t="n">
        <v>361</v>
      </c>
      <c r="HO2" s="0" t="n">
        <v>363</v>
      </c>
      <c r="HP2" s="0" t="n">
        <v>365</v>
      </c>
      <c r="HQ2" s="0" t="n">
        <v>367</v>
      </c>
      <c r="HR2" s="0" t="n">
        <v>369</v>
      </c>
      <c r="HS2" s="0" t="n">
        <v>371</v>
      </c>
      <c r="HT2" s="0" t="n">
        <v>373</v>
      </c>
      <c r="HU2" s="0" t="n">
        <v>375</v>
      </c>
      <c r="HV2" s="0" t="n">
        <v>377</v>
      </c>
      <c r="HW2" s="0" t="n">
        <v>379</v>
      </c>
      <c r="HX2" s="0" t="n">
        <v>381</v>
      </c>
      <c r="HY2" s="0" t="n">
        <v>383</v>
      </c>
      <c r="HZ2" s="0" t="n">
        <v>385</v>
      </c>
      <c r="IA2" s="0" t="n">
        <v>387</v>
      </c>
      <c r="IB2" s="0" t="n">
        <v>389</v>
      </c>
      <c r="IC2" s="0" t="n">
        <v>391</v>
      </c>
      <c r="ID2" s="0" t="n">
        <v>393</v>
      </c>
      <c r="IE2" s="0" t="n">
        <v>395</v>
      </c>
      <c r="IF2" s="0" t="n">
        <v>397</v>
      </c>
      <c r="IG2" s="0" t="n">
        <v>399</v>
      </c>
      <c r="IH2" s="0" t="n">
        <v>401</v>
      </c>
      <c r="II2" s="0" t="n">
        <v>403</v>
      </c>
      <c r="IJ2" s="0" t="n">
        <v>405</v>
      </c>
      <c r="IK2" s="0" t="n">
        <v>407</v>
      </c>
      <c r="IL2" s="0" t="n">
        <v>409</v>
      </c>
      <c r="IM2" s="0" t="n">
        <v>411</v>
      </c>
      <c r="IN2" s="0" t="n">
        <v>413</v>
      </c>
      <c r="IO2" s="0" t="n">
        <v>415</v>
      </c>
      <c r="IP2" s="0" t="n">
        <v>417</v>
      </c>
      <c r="IQ2" s="0" t="n">
        <v>419</v>
      </c>
      <c r="IR2" s="0" t="n">
        <v>421</v>
      </c>
      <c r="IS2" s="0" t="n">
        <v>423</v>
      </c>
      <c r="IT2" s="0" t="n">
        <v>425</v>
      </c>
      <c r="IU2" s="0" t="n">
        <v>427</v>
      </c>
      <c r="IV2" s="0" t="n">
        <v>429</v>
      </c>
      <c r="IW2" s="0" t="n">
        <v>431</v>
      </c>
      <c r="IX2" s="0" t="n">
        <v>433</v>
      </c>
      <c r="IY2" s="0" t="n">
        <v>435</v>
      </c>
      <c r="IZ2" s="0" t="n">
        <v>437</v>
      </c>
      <c r="JA2" s="0" t="n">
        <v>439</v>
      </c>
      <c r="JB2" s="0" t="n">
        <v>441</v>
      </c>
      <c r="JC2" s="0" t="n">
        <v>443</v>
      </c>
      <c r="JD2" s="0" t="n">
        <v>445</v>
      </c>
      <c r="JE2" s="0" t="n">
        <v>447</v>
      </c>
      <c r="JF2" s="0" t="n">
        <v>449</v>
      </c>
      <c r="JG2" s="0" t="n">
        <v>451</v>
      </c>
      <c r="JH2" s="0" t="n">
        <v>453</v>
      </c>
      <c r="JI2" s="0" t="n">
        <v>455</v>
      </c>
      <c r="JJ2" s="0" t="n">
        <v>457</v>
      </c>
      <c r="JK2" s="0" t="n">
        <v>459</v>
      </c>
      <c r="JL2" s="0" t="n">
        <v>461</v>
      </c>
      <c r="JM2" s="0" t="n">
        <v>463</v>
      </c>
      <c r="JN2" s="0" t="n">
        <v>465</v>
      </c>
      <c r="JO2" s="0" t="n">
        <v>467</v>
      </c>
      <c r="JP2" s="0" t="n">
        <v>469</v>
      </c>
      <c r="JQ2" s="0" t="n">
        <v>471</v>
      </c>
      <c r="JR2" s="0" t="n">
        <v>473</v>
      </c>
      <c r="JS2" s="0" t="n">
        <v>475</v>
      </c>
      <c r="JT2" s="0" t="n">
        <v>477</v>
      </c>
      <c r="JU2" s="0" t="n">
        <v>479</v>
      </c>
      <c r="JV2" s="0" t="n">
        <v>481</v>
      </c>
      <c r="JW2" s="0" t="n">
        <v>483</v>
      </c>
      <c r="JX2" s="0" t="n">
        <v>485</v>
      </c>
      <c r="JY2" s="0" t="n">
        <v>487</v>
      </c>
      <c r="JZ2" s="0" t="n">
        <v>489</v>
      </c>
      <c r="KA2" s="0" t="n">
        <v>491</v>
      </c>
      <c r="KB2" s="0" t="n">
        <v>493</v>
      </c>
      <c r="KC2" s="0" t="n">
        <v>495</v>
      </c>
      <c r="KD2" s="0" t="n">
        <v>497</v>
      </c>
      <c r="KE2" s="0" t="n">
        <v>499</v>
      </c>
      <c r="KF2" s="0" t="n">
        <v>501</v>
      </c>
      <c r="KG2" s="0" t="n">
        <v>503</v>
      </c>
      <c r="KH2" s="0" t="n">
        <v>505</v>
      </c>
      <c r="KI2" s="0" t="n">
        <v>507</v>
      </c>
      <c r="KJ2" s="0" t="n">
        <v>509</v>
      </c>
      <c r="KK2" s="0" t="n">
        <v>511</v>
      </c>
      <c r="KL2" s="0" t="n">
        <v>513</v>
      </c>
      <c r="KM2" s="0" t="n">
        <v>515</v>
      </c>
      <c r="KN2" s="0" t="n">
        <v>517</v>
      </c>
      <c r="KO2" s="0" t="n">
        <v>519</v>
      </c>
      <c r="KP2" s="0" t="n">
        <v>521</v>
      </c>
      <c r="KQ2" s="0" t="n">
        <v>523</v>
      </c>
    </row>
    <row r="3" customFormat="false" ht="15.75" hidden="false" customHeight="false" outlineLevel="0" collapsed="false">
      <c r="C3" s="53"/>
      <c r="D3" s="44" t="s">
        <v>129</v>
      </c>
      <c r="E3" s="44"/>
      <c r="F3" s="44"/>
      <c r="G3" s="44"/>
      <c r="H3" s="45" t="s">
        <v>50</v>
      </c>
      <c r="I3" s="45" t="s">
        <v>51</v>
      </c>
      <c r="J3" s="45" t="s">
        <v>52</v>
      </c>
      <c r="K3" s="45" t="s">
        <v>53</v>
      </c>
      <c r="L3" s="45" t="s">
        <v>54</v>
      </c>
      <c r="M3" s="45" t="s">
        <v>55</v>
      </c>
      <c r="N3" s="46"/>
      <c r="P3" s="47" t="s">
        <v>56</v>
      </c>
      <c r="Q3" s="47"/>
      <c r="R3" s="47"/>
      <c r="S3" s="47"/>
      <c r="T3" s="48" t="s">
        <v>57</v>
      </c>
      <c r="U3" s="48"/>
      <c r="V3" s="48"/>
      <c r="W3" s="48"/>
      <c r="X3" s="49" t="s">
        <v>58</v>
      </c>
      <c r="Y3" s="49"/>
      <c r="Z3" s="49"/>
      <c r="AA3" s="49"/>
      <c r="AB3" s="50" t="s">
        <v>59</v>
      </c>
      <c r="AC3" s="50"/>
      <c r="AD3" s="50"/>
      <c r="AE3" s="50"/>
      <c r="AF3" s="92" t="s">
        <v>103</v>
      </c>
      <c r="AG3" s="92"/>
      <c r="AH3" s="92"/>
      <c r="AI3" s="92"/>
      <c r="AJ3" s="52" t="s">
        <v>61</v>
      </c>
      <c r="AK3" s="52"/>
      <c r="AN3" s="0" t="str">
        <f aca="false">J42&amp;K42&amp;L42</f>
        <v>000000</v>
      </c>
      <c r="AO3" s="0" t="str">
        <f aca="false">AN3</f>
        <v>000000</v>
      </c>
      <c r="AP3" s="0" t="str">
        <f aca="false">AO3&amp;AO4&amp;AO5&amp;AO6&amp;AO7&amp;AO8&amp;AO9&amp;AO10&amp;AO11&amp;AO12&amp;AO13&amp;AO14&amp;AO15&amp;AO16&amp;AO17&amp;AO18&amp;AO19&amp;AO20&amp;AO21&amp;AO22&amp;AO23&amp;AO24&amp;AO25&amp;AO26&amp;AO27&amp;AO28&amp;AO29&amp;AO30&amp;AO31&amp;AO32&amp;AO33&amp;AO34&amp;AO35&amp;AO36&amp;AO37&amp;AO38&amp;AO39&amp;AO40&amp;AO41&amp;AO42&amp;AO43&amp;AO44&amp;AO45&amp;AO46&amp;AO47&amp;AO48&amp;AO49&amp;AO50&amp;AO51&amp;AO52&amp;AO53&amp;AO54&amp;AO55</f>
        <v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4" customFormat="false" ht="15.75" hidden="false" customHeight="false" outlineLevel="0" collapsed="false">
      <c r="A4" s="101" t="s">
        <v>130</v>
      </c>
      <c r="C4" s="53" t="s">
        <v>62</v>
      </c>
      <c r="D4" s="54" t="s">
        <v>63</v>
      </c>
      <c r="E4" s="55" t="s">
        <v>131</v>
      </c>
      <c r="F4" s="55" t="s">
        <v>65</v>
      </c>
      <c r="G4" s="56" t="s">
        <v>65</v>
      </c>
      <c r="H4" s="57" t="s">
        <v>66</v>
      </c>
      <c r="I4" s="58" t="s">
        <v>66</v>
      </c>
      <c r="J4" s="59" t="s">
        <v>66</v>
      </c>
      <c r="K4" s="58" t="s">
        <v>66</v>
      </c>
      <c r="L4" s="60" t="s">
        <v>66</v>
      </c>
      <c r="M4" s="61" t="s">
        <v>66</v>
      </c>
      <c r="N4" s="46" t="s">
        <v>67</v>
      </c>
      <c r="P4" s="62" t="s">
        <v>67</v>
      </c>
      <c r="Q4" s="63" t="s">
        <v>68</v>
      </c>
      <c r="R4" s="64" t="s">
        <v>69</v>
      </c>
      <c r="S4" s="46"/>
      <c r="T4" s="62" t="s">
        <v>67</v>
      </c>
      <c r="U4" s="63" t="s">
        <v>68</v>
      </c>
      <c r="V4" s="64" t="s">
        <v>69</v>
      </c>
      <c r="W4" s="46"/>
      <c r="X4" s="62" t="s">
        <v>67</v>
      </c>
      <c r="Y4" s="63" t="s">
        <v>68</v>
      </c>
      <c r="Z4" s="64" t="s">
        <v>69</v>
      </c>
      <c r="AA4" s="46"/>
      <c r="AB4" s="62" t="s">
        <v>67</v>
      </c>
      <c r="AC4" s="63" t="s">
        <v>68</v>
      </c>
      <c r="AD4" s="64" t="s">
        <v>69</v>
      </c>
      <c r="AE4" s="46"/>
      <c r="AF4" s="62" t="s">
        <v>67</v>
      </c>
      <c r="AG4" s="63" t="s">
        <v>68</v>
      </c>
      <c r="AH4" s="64" t="s">
        <v>69</v>
      </c>
      <c r="AI4" s="65"/>
      <c r="AJ4" s="66" t="s">
        <v>70</v>
      </c>
      <c r="AK4" s="66"/>
      <c r="AN4" s="0" t="str">
        <f aca="false">H53&amp;I53&amp;J53&amp;K53&amp;L53</f>
        <v>0000000000</v>
      </c>
      <c r="AO4" s="0" t="str">
        <f aca="false">AN4</f>
        <v>0000000000</v>
      </c>
      <c r="AP4" s="0" t="str">
        <f aca="false">MID($AP$3,AP2,2)</f>
        <v>00</v>
      </c>
      <c r="AQ4" s="0" t="str">
        <f aca="false">MID($AP$3,AQ2,2)</f>
        <v>00</v>
      </c>
      <c r="AR4" s="0" t="str">
        <f aca="false">MID($AP$3,AR2,2)</f>
        <v>00</v>
      </c>
      <c r="AS4" s="0" t="str">
        <f aca="false">MID($AP$3,AS2,2)</f>
        <v>00</v>
      </c>
      <c r="AT4" s="0" t="str">
        <f aca="false">MID($AP$3,AT2,2)</f>
        <v>00</v>
      </c>
      <c r="AU4" s="0" t="str">
        <f aca="false">MID($AP$3,AU2,2)</f>
        <v>00</v>
      </c>
      <c r="AV4" s="0" t="str">
        <f aca="false">MID($AP$3,AV2,2)</f>
        <v>00</v>
      </c>
      <c r="AW4" s="0" t="str">
        <f aca="false">MID($AP$3,AW2,2)</f>
        <v>00</v>
      </c>
      <c r="AX4" s="0" t="str">
        <f aca="false">MID($AP$3,AX2,2)</f>
        <v>00</v>
      </c>
      <c r="AY4" s="0" t="str">
        <f aca="false">MID($AP$3,AY2,2)</f>
        <v>00</v>
      </c>
      <c r="AZ4" s="0" t="str">
        <f aca="false">MID($AP$3,AZ2,2)</f>
        <v>00</v>
      </c>
      <c r="BA4" s="0" t="str">
        <f aca="false">MID($AP$3,BA2,2)</f>
        <v>00</v>
      </c>
      <c r="BB4" s="0" t="str">
        <f aca="false">MID($AP$3,BB2,2)</f>
        <v>00</v>
      </c>
      <c r="BC4" s="0" t="str">
        <f aca="false">MID($AP$3,BC2,2)</f>
        <v>00</v>
      </c>
      <c r="BD4" s="0" t="str">
        <f aca="false">MID($AP$3,BD2,2)</f>
        <v>00</v>
      </c>
      <c r="BE4" s="0" t="str">
        <f aca="false">MID($AP$3,BE2,2)</f>
        <v>00</v>
      </c>
      <c r="BF4" s="0" t="str">
        <f aca="false">MID($AP$3,BF2,2)</f>
        <v>00</v>
      </c>
      <c r="BG4" s="0" t="str">
        <f aca="false">MID($AP$3,BG2,2)</f>
        <v>00</v>
      </c>
      <c r="BH4" s="0" t="str">
        <f aca="false">MID($AP$3,BH2,2)</f>
        <v>00</v>
      </c>
      <c r="BI4" s="0" t="str">
        <f aca="false">MID($AP$3,BI2,2)</f>
        <v>00</v>
      </c>
      <c r="BJ4" s="0" t="str">
        <f aca="false">MID($AP$3,BJ2,2)</f>
        <v>00</v>
      </c>
      <c r="BK4" s="0" t="str">
        <f aca="false">MID($AP$3,BK2,2)</f>
        <v>00</v>
      </c>
      <c r="BL4" s="0" t="str">
        <f aca="false">MID($AP$3,BL2,2)</f>
        <v>00</v>
      </c>
      <c r="BM4" s="0" t="str">
        <f aca="false">MID($AP$3,BM2,2)</f>
        <v>00</v>
      </c>
      <c r="BN4" s="0" t="str">
        <f aca="false">MID($AP$3,BN2,2)</f>
        <v>00</v>
      </c>
      <c r="BO4" s="0" t="str">
        <f aca="false">MID($AP$3,BO2,2)</f>
        <v>00</v>
      </c>
      <c r="BP4" s="0" t="str">
        <f aca="false">MID($AP$3,BP2,2)</f>
        <v>00</v>
      </c>
      <c r="BQ4" s="0" t="str">
        <f aca="false">MID($AP$3,BQ2,2)</f>
        <v>00</v>
      </c>
      <c r="BR4" s="0" t="str">
        <f aca="false">MID($AP$3,BR2,2)</f>
        <v>00</v>
      </c>
      <c r="BS4" s="0" t="str">
        <f aca="false">MID($AP$3,BS2,2)</f>
        <v>00</v>
      </c>
      <c r="BT4" s="0" t="str">
        <f aca="false">MID($AP$3,BT2,2)</f>
        <v>00</v>
      </c>
      <c r="BU4" s="0" t="str">
        <f aca="false">MID($AP$3,BU2,2)</f>
        <v>00</v>
      </c>
      <c r="BV4" s="0" t="str">
        <f aca="false">MID($AP$3,BV2,2)</f>
        <v>00</v>
      </c>
      <c r="BW4" s="0" t="str">
        <f aca="false">MID($AP$3,BW2,2)</f>
        <v>00</v>
      </c>
      <c r="BX4" s="0" t="str">
        <f aca="false">MID($AP$3,BX2,2)</f>
        <v>00</v>
      </c>
      <c r="BY4" s="0" t="str">
        <f aca="false">MID($AP$3,BY2,2)</f>
        <v>00</v>
      </c>
      <c r="BZ4" s="0" t="str">
        <f aca="false">MID($AP$3,BZ2,2)</f>
        <v>00</v>
      </c>
      <c r="CA4" s="0" t="str">
        <f aca="false">MID($AP$3,CA2,2)</f>
        <v>00</v>
      </c>
      <c r="CB4" s="0" t="str">
        <f aca="false">MID($AP$3,CB2,2)</f>
        <v>00</v>
      </c>
      <c r="CC4" s="0" t="str">
        <f aca="false">MID($AP$3,CC2,2)</f>
        <v>00</v>
      </c>
      <c r="CD4" s="0" t="str">
        <f aca="false">MID($AP$3,CD2,2)</f>
        <v>00</v>
      </c>
      <c r="CE4" s="0" t="str">
        <f aca="false">MID($AP$3,CE2,2)</f>
        <v>00</v>
      </c>
      <c r="CF4" s="0" t="str">
        <f aca="false">MID($AP$3,CF2,2)</f>
        <v>00</v>
      </c>
      <c r="CG4" s="0" t="str">
        <f aca="false">MID($AP$3,CG2,2)</f>
        <v>00</v>
      </c>
      <c r="CH4" s="0" t="str">
        <f aca="false">MID($AP$3,CH2,2)</f>
        <v>00</v>
      </c>
      <c r="CI4" s="0" t="str">
        <f aca="false">MID($AP$3,CI2,2)</f>
        <v>00</v>
      </c>
      <c r="CJ4" s="0" t="str">
        <f aca="false">MID($AP$3,CJ2,2)</f>
        <v>00</v>
      </c>
      <c r="CK4" s="0" t="str">
        <f aca="false">MID($AP$3,CK2,2)</f>
        <v>00</v>
      </c>
      <c r="CL4" s="0" t="str">
        <f aca="false">MID($AP$3,CL2,2)</f>
        <v>00</v>
      </c>
      <c r="CM4" s="0" t="str">
        <f aca="false">MID($AP$3,CM2,2)</f>
        <v>00</v>
      </c>
      <c r="CN4" s="0" t="str">
        <f aca="false">MID($AP$3,CN2,2)</f>
        <v>00</v>
      </c>
      <c r="CO4" s="0" t="str">
        <f aca="false">MID($AP$3,CO2,2)</f>
        <v>00</v>
      </c>
      <c r="CP4" s="0" t="str">
        <f aca="false">MID($AP$3,CP2,2)</f>
        <v>00</v>
      </c>
      <c r="CQ4" s="0" t="str">
        <f aca="false">MID($AP$3,CQ2,2)</f>
        <v>00</v>
      </c>
      <c r="CR4" s="0" t="str">
        <f aca="false">MID($AP$3,CR2,2)</f>
        <v>00</v>
      </c>
      <c r="CS4" s="0" t="str">
        <f aca="false">MID($AP$3,CS2,2)</f>
        <v>00</v>
      </c>
      <c r="CT4" s="0" t="str">
        <f aca="false">MID($AP$3,CT2,2)</f>
        <v>00</v>
      </c>
      <c r="CU4" s="0" t="str">
        <f aca="false">MID($AP$3,CU2,2)</f>
        <v>00</v>
      </c>
      <c r="CV4" s="0" t="str">
        <f aca="false">MID($AP$3,CV2,2)</f>
        <v>00</v>
      </c>
      <c r="CW4" s="0" t="str">
        <f aca="false">MID($AP$3,CW2,2)</f>
        <v>00</v>
      </c>
      <c r="CX4" s="0" t="str">
        <f aca="false">MID($AP$3,CX2,2)</f>
        <v>00</v>
      </c>
      <c r="CY4" s="0" t="str">
        <f aca="false">MID($AP$3,CY2,2)</f>
        <v>00</v>
      </c>
      <c r="CZ4" s="0" t="str">
        <f aca="false">MID($AP$3,CZ2,2)</f>
        <v>00</v>
      </c>
      <c r="DA4" s="0" t="str">
        <f aca="false">MID($AP$3,DA2,2)</f>
        <v>00</v>
      </c>
      <c r="DB4" s="0" t="str">
        <f aca="false">MID($AP$3,DB2,2)</f>
        <v>00</v>
      </c>
      <c r="DC4" s="0" t="str">
        <f aca="false">MID($AP$3,DC2,2)</f>
        <v>00</v>
      </c>
      <c r="DD4" s="0" t="str">
        <f aca="false">MID($AP$3,DD2,2)</f>
        <v>00</v>
      </c>
      <c r="DE4" s="0" t="str">
        <f aca="false">MID($AP$3,DE2,2)</f>
        <v>00</v>
      </c>
      <c r="DF4" s="0" t="str">
        <f aca="false">MID($AP$3,DF2,2)</f>
        <v>00</v>
      </c>
      <c r="DG4" s="0" t="str">
        <f aca="false">MID($AP$3,DG2,2)</f>
        <v>00</v>
      </c>
      <c r="DH4" s="0" t="str">
        <f aca="false">MID($AP$3,DH2,2)</f>
        <v>00</v>
      </c>
      <c r="DI4" s="0" t="str">
        <f aca="false">MID($AP$3,DI2,2)</f>
        <v>00</v>
      </c>
      <c r="DJ4" s="0" t="str">
        <f aca="false">MID($AP$3,DJ2,2)</f>
        <v>00</v>
      </c>
      <c r="DK4" s="0" t="str">
        <f aca="false">MID($AP$3,DK2,2)</f>
        <v>00</v>
      </c>
      <c r="DL4" s="0" t="str">
        <f aca="false">MID($AP$3,DL2,2)</f>
        <v>00</v>
      </c>
      <c r="DM4" s="0" t="str">
        <f aca="false">MID($AP$3,DM2,2)</f>
        <v>00</v>
      </c>
      <c r="DN4" s="0" t="str">
        <f aca="false">MID($AP$3,DN2,2)</f>
        <v>00</v>
      </c>
      <c r="DO4" s="0" t="str">
        <f aca="false">MID($AP$3,DO2,2)</f>
        <v>00</v>
      </c>
      <c r="DP4" s="0" t="str">
        <f aca="false">MID($AP$3,DP2,2)</f>
        <v>00</v>
      </c>
      <c r="DQ4" s="0" t="str">
        <f aca="false">MID($AP$3,DQ2,2)</f>
        <v>00</v>
      </c>
      <c r="DR4" s="0" t="str">
        <f aca="false">MID($AP$3,DR2,2)</f>
        <v>00</v>
      </c>
      <c r="DS4" s="0" t="str">
        <f aca="false">MID($AP$3,DS2,2)</f>
        <v>00</v>
      </c>
      <c r="DT4" s="0" t="str">
        <f aca="false">MID($AP$3,DT2,2)</f>
        <v>00</v>
      </c>
      <c r="DU4" s="0" t="str">
        <f aca="false">MID($AP$3,DU2,2)</f>
        <v>00</v>
      </c>
      <c r="DV4" s="0" t="str">
        <f aca="false">MID($AP$3,DV2,2)</f>
        <v>00</v>
      </c>
      <c r="DW4" s="0" t="str">
        <f aca="false">MID($AP$3,DW2,2)</f>
        <v>00</v>
      </c>
      <c r="DX4" s="0" t="str">
        <f aca="false">MID($AP$3,DX2,2)</f>
        <v>00</v>
      </c>
      <c r="DY4" s="0" t="str">
        <f aca="false">MID($AP$3,DY2,2)</f>
        <v>00</v>
      </c>
      <c r="DZ4" s="0" t="str">
        <f aca="false">MID($AP$3,DZ2,2)</f>
        <v>00</v>
      </c>
      <c r="EA4" s="0" t="str">
        <f aca="false">MID($AP$3,EA2,2)</f>
        <v>00</v>
      </c>
      <c r="EB4" s="0" t="str">
        <f aca="false">MID($AP$3,EB2,2)</f>
        <v>00</v>
      </c>
      <c r="EC4" s="0" t="str">
        <f aca="false">MID($AP$3,EC2,2)</f>
        <v>00</v>
      </c>
      <c r="ED4" s="0" t="str">
        <f aca="false">MID($AP$3,ED2,2)</f>
        <v>00</v>
      </c>
      <c r="EE4" s="0" t="str">
        <f aca="false">MID($AP$3,EE2,2)</f>
        <v>00</v>
      </c>
      <c r="EF4" s="0" t="str">
        <f aca="false">MID($AP$3,EF2,2)</f>
        <v>00</v>
      </c>
      <c r="EG4" s="0" t="str">
        <f aca="false">MID($AP$3,EG2,2)</f>
        <v>00</v>
      </c>
      <c r="EH4" s="0" t="str">
        <f aca="false">MID($AP$3,EH2,2)</f>
        <v>00</v>
      </c>
      <c r="EI4" s="0" t="str">
        <f aca="false">MID($AP$3,EI2,2)</f>
        <v>00</v>
      </c>
      <c r="EJ4" s="0" t="str">
        <f aca="false">MID($AP$3,EJ2,2)</f>
        <v>00</v>
      </c>
      <c r="EK4" s="0" t="str">
        <f aca="false">MID($AP$3,EK2,2)</f>
        <v>00</v>
      </c>
      <c r="EL4" s="0" t="str">
        <f aca="false">MID($AP$3,EL2,2)</f>
        <v>00</v>
      </c>
      <c r="EM4" s="0" t="str">
        <f aca="false">MID($AP$3,EM2,2)</f>
        <v>00</v>
      </c>
      <c r="EN4" s="0" t="str">
        <f aca="false">MID($AP$3,EN2,2)</f>
        <v>00</v>
      </c>
      <c r="EO4" s="0" t="str">
        <f aca="false">MID($AP$3,EO2,2)</f>
        <v>00</v>
      </c>
      <c r="EP4" s="0" t="str">
        <f aca="false">MID($AP$3,EP2,2)</f>
        <v>00</v>
      </c>
      <c r="EQ4" s="0" t="str">
        <f aca="false">MID($AP$3,EQ2,2)</f>
        <v>00</v>
      </c>
      <c r="ER4" s="0" t="str">
        <f aca="false">MID($AP$3,ER2,2)</f>
        <v>00</v>
      </c>
      <c r="ES4" s="0" t="str">
        <f aca="false">MID($AP$3,ES2,2)</f>
        <v>00</v>
      </c>
      <c r="ET4" s="0" t="str">
        <f aca="false">MID($AP$3,ET2,2)</f>
        <v>00</v>
      </c>
      <c r="EU4" s="0" t="str">
        <f aca="false">MID($AP$3,EU2,2)</f>
        <v>00</v>
      </c>
      <c r="EV4" s="0" t="str">
        <f aca="false">MID($AP$3,EV2,2)</f>
        <v>00</v>
      </c>
      <c r="EW4" s="0" t="str">
        <f aca="false">MID($AP$3,EW2,2)</f>
        <v>00</v>
      </c>
      <c r="EX4" s="0" t="str">
        <f aca="false">MID($AP$3,EX2,2)</f>
        <v>00</v>
      </c>
      <c r="EY4" s="0" t="str">
        <f aca="false">MID($AP$3,EY2,2)</f>
        <v>00</v>
      </c>
      <c r="EZ4" s="0" t="str">
        <f aca="false">MID($AP$3,EZ2,2)</f>
        <v>00</v>
      </c>
      <c r="FA4" s="0" t="str">
        <f aca="false">MID($AP$3,FA2,2)</f>
        <v>00</v>
      </c>
      <c r="FB4" s="0" t="str">
        <f aca="false">MID($AP$3,FB2,2)</f>
        <v>00</v>
      </c>
      <c r="FC4" s="0" t="str">
        <f aca="false">MID($AP$3,FC2,2)</f>
        <v>00</v>
      </c>
      <c r="FD4" s="0" t="str">
        <f aca="false">MID($AP$3,FD2,2)</f>
        <v>00</v>
      </c>
      <c r="FE4" s="0" t="str">
        <f aca="false">MID($AP$3,FE2,2)</f>
        <v>00</v>
      </c>
      <c r="FF4" s="0" t="str">
        <f aca="false">MID($AP$3,FF2,2)</f>
        <v>00</v>
      </c>
      <c r="FG4" s="0" t="str">
        <f aca="false">MID($AP$3,FG2,2)</f>
        <v>00</v>
      </c>
      <c r="FH4" s="0" t="str">
        <f aca="false">MID($AP$3,FH2,2)</f>
        <v>00</v>
      </c>
      <c r="FI4" s="0" t="str">
        <f aca="false">MID($AP$3,FI2,2)</f>
        <v>00</v>
      </c>
      <c r="FJ4" s="0" t="str">
        <f aca="false">MID($AP$3,FJ2,2)</f>
        <v>00</v>
      </c>
      <c r="FK4" s="0" t="str">
        <f aca="false">MID($AP$3,FK2,2)</f>
        <v>00</v>
      </c>
      <c r="FL4" s="0" t="str">
        <f aca="false">MID($AP$3,FL2,2)</f>
        <v>00</v>
      </c>
      <c r="FM4" s="0" t="str">
        <f aca="false">MID($AP$3,FM2,2)</f>
        <v>00</v>
      </c>
      <c r="FN4" s="0" t="str">
        <f aca="false">MID($AP$3,FN2,2)</f>
        <v>00</v>
      </c>
      <c r="FO4" s="0" t="str">
        <f aca="false">MID($AP$3,FO2,2)</f>
        <v>00</v>
      </c>
      <c r="FP4" s="0" t="str">
        <f aca="false">MID($AP$3,FP2,2)</f>
        <v>00</v>
      </c>
      <c r="FQ4" s="0" t="str">
        <f aca="false">MID($AP$3,FQ2,2)</f>
        <v>00</v>
      </c>
      <c r="FR4" s="0" t="str">
        <f aca="false">MID($AP$3,FR2,2)</f>
        <v>00</v>
      </c>
      <c r="FS4" s="0" t="str">
        <f aca="false">MID($AP$3,FS2,2)</f>
        <v>00</v>
      </c>
      <c r="FT4" s="0" t="str">
        <f aca="false">MID($AP$3,FT2,2)</f>
        <v>00</v>
      </c>
      <c r="FU4" s="0" t="str">
        <f aca="false">MID($AP$3,FU2,2)</f>
        <v>00</v>
      </c>
      <c r="FV4" s="0" t="str">
        <f aca="false">MID($AP$3,FV2,2)</f>
        <v>00</v>
      </c>
      <c r="FW4" s="0" t="str">
        <f aca="false">MID($AP$3,FW2,2)</f>
        <v>00</v>
      </c>
      <c r="FX4" s="0" t="str">
        <f aca="false">MID($AP$3,FX2,2)</f>
        <v>00</v>
      </c>
      <c r="FY4" s="0" t="str">
        <f aca="false">MID($AP$3,FY2,2)</f>
        <v>00</v>
      </c>
      <c r="FZ4" s="0" t="str">
        <f aca="false">MID($AP$3,FZ2,2)</f>
        <v>00</v>
      </c>
      <c r="GA4" s="0" t="str">
        <f aca="false">MID($AP$3,GA2,2)</f>
        <v>00</v>
      </c>
      <c r="GB4" s="0" t="str">
        <f aca="false">MID($AP$3,GB2,2)</f>
        <v>00</v>
      </c>
      <c r="GC4" s="0" t="str">
        <f aca="false">MID($AP$3,GC2,2)</f>
        <v>00</v>
      </c>
      <c r="GD4" s="0" t="str">
        <f aca="false">MID($AP$3,GD2,2)</f>
        <v>00</v>
      </c>
      <c r="GE4" s="0" t="str">
        <f aca="false">MID($AP$3,GE2,2)</f>
        <v>00</v>
      </c>
      <c r="GF4" s="0" t="str">
        <f aca="false">MID($AP$3,GF2,2)</f>
        <v>00</v>
      </c>
      <c r="GG4" s="0" t="str">
        <f aca="false">MID($AP$3,GG2,2)</f>
        <v>00</v>
      </c>
      <c r="GH4" s="0" t="str">
        <f aca="false">MID($AP$3,GH2,2)</f>
        <v>00</v>
      </c>
      <c r="GI4" s="0" t="str">
        <f aca="false">MID($AP$3,GI2,2)</f>
        <v>00</v>
      </c>
      <c r="GJ4" s="0" t="str">
        <f aca="false">MID($AP$3,GJ2,2)</f>
        <v>00</v>
      </c>
      <c r="GK4" s="0" t="str">
        <f aca="false">MID($AP$3,GK2,2)</f>
        <v>00</v>
      </c>
      <c r="GL4" s="0" t="str">
        <f aca="false">MID($AP$3,GL2,2)</f>
        <v>00</v>
      </c>
      <c r="GM4" s="0" t="str">
        <f aca="false">MID($AP$3,GM2,2)</f>
        <v>00</v>
      </c>
      <c r="GN4" s="0" t="str">
        <f aca="false">MID($AP$3,GN2,2)</f>
        <v>00</v>
      </c>
      <c r="GO4" s="0" t="str">
        <f aca="false">MID($AP$3,GO2,2)</f>
        <v>00</v>
      </c>
      <c r="GP4" s="0" t="str">
        <f aca="false">MID($AP$3,GP2,2)</f>
        <v>00</v>
      </c>
      <c r="GQ4" s="0" t="str">
        <f aca="false">MID($AP$3,GQ2,2)</f>
        <v>00</v>
      </c>
      <c r="GR4" s="0" t="str">
        <f aca="false">MID($AP$3,GR2,2)</f>
        <v>00</v>
      </c>
      <c r="GS4" s="0" t="str">
        <f aca="false">MID($AP$3,GS2,2)</f>
        <v>00</v>
      </c>
      <c r="GT4" s="0" t="str">
        <f aca="false">MID($AP$3,GT2,2)</f>
        <v>00</v>
      </c>
      <c r="GU4" s="0" t="str">
        <f aca="false">MID($AP$3,GU2,2)</f>
        <v>00</v>
      </c>
      <c r="GV4" s="0" t="str">
        <f aca="false">MID($AP$3,GV2,2)</f>
        <v>00</v>
      </c>
      <c r="GW4" s="0" t="str">
        <f aca="false">MID($AP$3,GW2,2)</f>
        <v>00</v>
      </c>
      <c r="GX4" s="0" t="str">
        <f aca="false">MID($AP$3,GX2,2)</f>
        <v>00</v>
      </c>
      <c r="GY4" s="0" t="str">
        <f aca="false">MID($AP$3,GY2,2)</f>
        <v>00</v>
      </c>
      <c r="GZ4" s="0" t="str">
        <f aca="false">MID($AP$3,GZ2,2)</f>
        <v>00</v>
      </c>
      <c r="HA4" s="0" t="str">
        <f aca="false">MID($AP$3,HA2,2)</f>
        <v>00</v>
      </c>
      <c r="HB4" s="0" t="str">
        <f aca="false">MID($AP$3,HB2,2)</f>
        <v>00</v>
      </c>
      <c r="HC4" s="0" t="str">
        <f aca="false">MID($AP$3,HC2,2)</f>
        <v>00</v>
      </c>
      <c r="HD4" s="0" t="str">
        <f aca="false">MID($AP$3,HD2,2)</f>
        <v>00</v>
      </c>
      <c r="HE4" s="0" t="str">
        <f aca="false">MID($AP$3,HE2,2)</f>
        <v>00</v>
      </c>
      <c r="HF4" s="0" t="str">
        <f aca="false">MID($AP$3,HF2,2)</f>
        <v>00</v>
      </c>
      <c r="HG4" s="0" t="str">
        <f aca="false">MID($AP$3,HG2,2)</f>
        <v>00</v>
      </c>
      <c r="HH4" s="0" t="str">
        <f aca="false">MID($AP$3,HH2,2)</f>
        <v>00</v>
      </c>
      <c r="HI4" s="0" t="str">
        <f aca="false">MID($AP$3,HI2,2)</f>
        <v>00</v>
      </c>
      <c r="HJ4" s="0" t="str">
        <f aca="false">MID($AP$3,HJ2,2)</f>
        <v>00</v>
      </c>
      <c r="HK4" s="0" t="str">
        <f aca="false">MID($AP$3,HK2,2)</f>
        <v>00</v>
      </c>
      <c r="HL4" s="0" t="str">
        <f aca="false">MID($AP$3,HL2,2)</f>
        <v>00</v>
      </c>
      <c r="HM4" s="0" t="str">
        <f aca="false">MID($AP$3,HM2,2)</f>
        <v>00</v>
      </c>
      <c r="HN4" s="0" t="str">
        <f aca="false">MID($AP$3,HN2,2)</f>
        <v>00</v>
      </c>
      <c r="HO4" s="0" t="str">
        <f aca="false">MID($AP$3,HO2,2)</f>
        <v>00</v>
      </c>
      <c r="HP4" s="0" t="str">
        <f aca="false">MID($AP$3,HP2,2)</f>
        <v>00</v>
      </c>
      <c r="HQ4" s="0" t="str">
        <f aca="false">MID($AP$3,HQ2,2)</f>
        <v>00</v>
      </c>
      <c r="HR4" s="0" t="str">
        <f aca="false">MID($AP$3,HR2,2)</f>
        <v>00</v>
      </c>
      <c r="HS4" s="0" t="str">
        <f aca="false">MID($AP$3,HS2,2)</f>
        <v>00</v>
      </c>
      <c r="HT4" s="0" t="str">
        <f aca="false">MID($AP$3,HT2,2)</f>
        <v>00</v>
      </c>
      <c r="HU4" s="0" t="str">
        <f aca="false">MID($AP$3,HU2,2)</f>
        <v>00</v>
      </c>
      <c r="HV4" s="0" t="str">
        <f aca="false">MID($AP$3,HV2,2)</f>
        <v>00</v>
      </c>
      <c r="HW4" s="0" t="str">
        <f aca="false">MID($AP$3,HW2,2)</f>
        <v>00</v>
      </c>
      <c r="HX4" s="0" t="str">
        <f aca="false">MID($AP$3,HX2,2)</f>
        <v>00</v>
      </c>
      <c r="HY4" s="0" t="str">
        <f aca="false">MID($AP$3,HY2,2)</f>
        <v>00</v>
      </c>
      <c r="HZ4" s="0" t="str">
        <f aca="false">MID($AP$3,HZ2,2)</f>
        <v>00</v>
      </c>
      <c r="IA4" s="0" t="str">
        <f aca="false">MID($AP$3,IA2,2)</f>
        <v>00</v>
      </c>
      <c r="IB4" s="0" t="str">
        <f aca="false">MID($AP$3,IB2,2)</f>
        <v>00</v>
      </c>
      <c r="IC4" s="0" t="str">
        <f aca="false">MID($AP$3,IC2,2)</f>
        <v>00</v>
      </c>
      <c r="ID4" s="0" t="str">
        <f aca="false">MID($AP$3,ID2,2)</f>
        <v>00</v>
      </c>
      <c r="IE4" s="0" t="str">
        <f aca="false">MID($AP$3,IE2,2)</f>
        <v>00</v>
      </c>
      <c r="IF4" s="0" t="str">
        <f aca="false">MID($AP$3,IF2,2)</f>
        <v>00</v>
      </c>
      <c r="IG4" s="0" t="str">
        <f aca="false">MID($AP$3,IG2,2)</f>
        <v>00</v>
      </c>
      <c r="IH4" s="0" t="str">
        <f aca="false">MID($AP$3,IH2,2)</f>
        <v>00</v>
      </c>
      <c r="II4" s="0" t="str">
        <f aca="false">MID($AP$3,II2,2)</f>
        <v>00</v>
      </c>
      <c r="IJ4" s="0" t="str">
        <f aca="false">MID($AP$3,IJ2,2)</f>
        <v>00</v>
      </c>
      <c r="IK4" s="0" t="str">
        <f aca="false">MID($AP$3,IK2,2)</f>
        <v>00</v>
      </c>
      <c r="IL4" s="0" t="str">
        <f aca="false">MID($AP$3,IL2,2)</f>
        <v>00</v>
      </c>
      <c r="IM4" s="0" t="str">
        <f aca="false">MID($AP$3,IM2,2)</f>
        <v>00</v>
      </c>
      <c r="IN4" s="0" t="str">
        <f aca="false">MID($AP$3,IN2,2)</f>
        <v>00</v>
      </c>
      <c r="IO4" s="0" t="str">
        <f aca="false">MID($AP$3,IO2,2)</f>
        <v>00</v>
      </c>
      <c r="IP4" s="0" t="str">
        <f aca="false">MID($AP$3,IP2,2)</f>
        <v>00</v>
      </c>
      <c r="IQ4" s="0" t="str">
        <f aca="false">MID($AP$3,IQ2,2)</f>
        <v>00</v>
      </c>
      <c r="IR4" s="0" t="str">
        <f aca="false">MID($AP$3,IR2,2)</f>
        <v>00</v>
      </c>
      <c r="IS4" s="0" t="str">
        <f aca="false">MID($AP$3,IS2,2)</f>
        <v>00</v>
      </c>
      <c r="IT4" s="0" t="str">
        <f aca="false">MID($AP$3,IT2,2)</f>
        <v>00</v>
      </c>
      <c r="IU4" s="0" t="str">
        <f aca="false">MID($AP$3,IU2,2)</f>
        <v>00</v>
      </c>
      <c r="IV4" s="0" t="str">
        <f aca="false">MID($AP$3,IV2,2)</f>
        <v>00</v>
      </c>
      <c r="IW4" s="0" t="str">
        <f aca="false">MID($AP$3,IW2,2)</f>
        <v>00</v>
      </c>
      <c r="IX4" s="0" t="str">
        <f aca="false">MID($AP$3,IX2,2)</f>
        <v>00</v>
      </c>
      <c r="IY4" s="0" t="str">
        <f aca="false">MID($AP$3,IY2,2)</f>
        <v>00</v>
      </c>
      <c r="IZ4" s="0" t="str">
        <f aca="false">MID($AP$3,IZ2,2)</f>
        <v>00</v>
      </c>
      <c r="JA4" s="0" t="str">
        <f aca="false">MID($AP$3,JA2,2)</f>
        <v>00</v>
      </c>
      <c r="JB4" s="0" t="str">
        <f aca="false">MID($AP$3,JB2,2)</f>
        <v>00</v>
      </c>
      <c r="JC4" s="0" t="str">
        <f aca="false">MID($AP$3,JC2,2)</f>
        <v>00</v>
      </c>
      <c r="JD4" s="0" t="str">
        <f aca="false">MID($AP$3,JD2,2)</f>
        <v>00</v>
      </c>
      <c r="JE4" s="0" t="str">
        <f aca="false">MID($AP$3,JE2,2)</f>
        <v>00</v>
      </c>
      <c r="JF4" s="0" t="str">
        <f aca="false">MID($AP$3,JF2,2)</f>
        <v>00</v>
      </c>
      <c r="JG4" s="0" t="str">
        <f aca="false">MID($AP$3,JG2,2)</f>
        <v>00</v>
      </c>
      <c r="JH4" s="0" t="str">
        <f aca="false">MID($AP$3,JH2,2)</f>
        <v>00</v>
      </c>
      <c r="JI4" s="0" t="str">
        <f aca="false">MID($AP$3,JI2,2)</f>
        <v>00</v>
      </c>
      <c r="JJ4" s="0" t="str">
        <f aca="false">MID($AP$3,JJ2,2)</f>
        <v>00</v>
      </c>
      <c r="JK4" s="0" t="str">
        <f aca="false">MID($AP$3,JK2,2)</f>
        <v>00</v>
      </c>
      <c r="JL4" s="0" t="str">
        <f aca="false">MID($AP$3,JL2,2)</f>
        <v>00</v>
      </c>
      <c r="JM4" s="0" t="str">
        <f aca="false">MID($AP$3,JM2,2)</f>
        <v>00</v>
      </c>
      <c r="JN4" s="0" t="str">
        <f aca="false">MID($AP$3,JN2,2)</f>
        <v>00</v>
      </c>
      <c r="JO4" s="0" t="str">
        <f aca="false">MID($AP$3,JO2,2)</f>
        <v>00</v>
      </c>
      <c r="JP4" s="0" t="str">
        <f aca="false">MID($AP$3,JP2,2)</f>
        <v>00</v>
      </c>
      <c r="JQ4" s="0" t="str">
        <f aca="false">MID($AP$3,JQ2,2)</f>
        <v>00</v>
      </c>
      <c r="JR4" s="0" t="str">
        <f aca="false">MID($AP$3,JR2,2)</f>
        <v>00</v>
      </c>
      <c r="JS4" s="0" t="str">
        <f aca="false">MID($AP$3,JS2,2)</f>
        <v>00</v>
      </c>
      <c r="JT4" s="0" t="str">
        <f aca="false">MID($AP$3,JT2,2)</f>
        <v>00</v>
      </c>
      <c r="JU4" s="0" t="str">
        <f aca="false">MID($AP$3,JU2,2)</f>
        <v>00</v>
      </c>
      <c r="JV4" s="0" t="str">
        <f aca="false">MID($AP$3,JV2,2)</f>
        <v>00</v>
      </c>
      <c r="JW4" s="0" t="str">
        <f aca="false">MID($AP$3,JW2,2)</f>
        <v>00</v>
      </c>
      <c r="JX4" s="0" t="str">
        <f aca="false">MID($AP$3,JX2,2)</f>
        <v>00</v>
      </c>
      <c r="JY4" s="0" t="str">
        <f aca="false">MID($AP$3,JY2,2)</f>
        <v>00</v>
      </c>
      <c r="JZ4" s="0" t="str">
        <f aca="false">MID($AP$3,JZ2,2)</f>
        <v>00</v>
      </c>
      <c r="KA4" s="0" t="str">
        <f aca="false">MID($AP$3,KA2,2)</f>
        <v>00</v>
      </c>
      <c r="KB4" s="0" t="str">
        <f aca="false">MID($AP$3,KB2,2)</f>
        <v>00</v>
      </c>
      <c r="KC4" s="0" t="str">
        <f aca="false">MID($AP$3,KC2,2)</f>
        <v>00</v>
      </c>
      <c r="KD4" s="0" t="str">
        <f aca="false">MID($AP$3,KD2,2)</f>
        <v>00</v>
      </c>
      <c r="KE4" s="0" t="str">
        <f aca="false">MID($AP$3,KE2,2)</f>
        <v>00</v>
      </c>
      <c r="KF4" s="0" t="str">
        <f aca="false">MID($AP$3,KF2,2)</f>
        <v>00</v>
      </c>
      <c r="KG4" s="0" t="str">
        <f aca="false">MID($AP$3,KG2,2)</f>
        <v>00</v>
      </c>
      <c r="KH4" s="0" t="str">
        <f aca="false">MID($AP$3,KH2,2)</f>
        <v>00</v>
      </c>
      <c r="KI4" s="0" t="str">
        <f aca="false">MID($AP$3,KI2,2)</f>
        <v>00</v>
      </c>
      <c r="KJ4" s="0" t="str">
        <f aca="false">MID($AP$3,KJ2,2)</f>
        <v>00</v>
      </c>
      <c r="KK4" s="0" t="str">
        <f aca="false">MID($AP$3,KK2,2)</f>
        <v>00</v>
      </c>
      <c r="KL4" s="0" t="str">
        <f aca="false">MID($AP$3,KL2,2)</f>
        <v>00</v>
      </c>
      <c r="KM4" s="0" t="str">
        <f aca="false">MID($AP$3,KM2,2)</f>
        <v>00</v>
      </c>
      <c r="KN4" s="0" t="str">
        <f aca="false">MID($AP$3,KN2,2)</f>
        <v>00</v>
      </c>
      <c r="KO4" s="0" t="str">
        <f aca="false">MID($AP$3,KO2,2)</f>
        <v>00</v>
      </c>
      <c r="KP4" s="0" t="str">
        <f aca="false">MID($AP$3,KP2,2)</f>
        <v>00</v>
      </c>
      <c r="KQ4" s="0" t="str">
        <f aca="false">MID($AP$3,KQ2,2)</f>
        <v>00</v>
      </c>
    </row>
    <row r="5" customFormat="false" ht="15" hidden="false" customHeight="false" outlineLevel="0" collapsed="false">
      <c r="A5" s="104" t="s">
        <v>132</v>
      </c>
      <c r="C5" s="53" t="s">
        <v>71</v>
      </c>
      <c r="D5" s="45" t="str">
        <f aca="false">HEX2BIN(D4,8)</f>
        <v>00000111</v>
      </c>
      <c r="E5" s="45" t="str">
        <f aca="false">HEX2BIN(E4,8)</f>
        <v>00100000</v>
      </c>
      <c r="F5" s="45" t="str">
        <f aca="false">HEX2BIN(F4,8)</f>
        <v>00000001</v>
      </c>
      <c r="G5" s="45" t="str">
        <f aca="false">HEX2BIN(G4,8)</f>
        <v>00000001</v>
      </c>
      <c r="H5" s="45" t="str">
        <f aca="false">HEX2BIN(H4,8)</f>
        <v>00000000</v>
      </c>
      <c r="I5" s="45" t="str">
        <f aca="false">HEX2BIN(I4,8)</f>
        <v>00000000</v>
      </c>
      <c r="J5" s="45" t="str">
        <f aca="false">HEX2BIN(J4,8)</f>
        <v>00000000</v>
      </c>
      <c r="K5" s="45" t="str">
        <f aca="false">HEX2BIN(K4,8)</f>
        <v>00000000</v>
      </c>
      <c r="L5" s="45" t="str">
        <f aca="false">HEX2BIN(L4,8)</f>
        <v>00000000</v>
      </c>
      <c r="M5" s="67"/>
      <c r="N5" s="46"/>
      <c r="P5" s="68" t="str">
        <f aca="false">MID(H5,1,1)</f>
        <v>0</v>
      </c>
      <c r="Q5" s="69" t="str">
        <f aca="false">P5</f>
        <v>0</v>
      </c>
      <c r="R5" s="53" t="s">
        <v>72</v>
      </c>
      <c r="S5" s="90" t="s">
        <v>133</v>
      </c>
      <c r="T5" s="68" t="str">
        <f aca="false">MID(I5,1,1)</f>
        <v>0</v>
      </c>
      <c r="U5" s="69" t="str">
        <f aca="false">T5</f>
        <v>0</v>
      </c>
      <c r="V5" s="53" t="s">
        <v>72</v>
      </c>
      <c r="W5" s="70" t="s">
        <v>73</v>
      </c>
      <c r="X5" s="68" t="str">
        <f aca="false">MID(J5,1,1)</f>
        <v>0</v>
      </c>
      <c r="Y5" s="69" t="str">
        <f aca="false">X5</f>
        <v>0</v>
      </c>
      <c r="Z5" s="53" t="s">
        <v>72</v>
      </c>
      <c r="AA5" s="70" t="s">
        <v>73</v>
      </c>
      <c r="AB5" s="68" t="str">
        <f aca="false">MID(K5,1,1)</f>
        <v>0</v>
      </c>
      <c r="AC5" s="69" t="str">
        <f aca="false">AB5</f>
        <v>0</v>
      </c>
      <c r="AD5" s="53" t="s">
        <v>72</v>
      </c>
      <c r="AE5" s="70" t="s">
        <v>73</v>
      </c>
      <c r="AF5" s="68" t="str">
        <f aca="false">MID(L5,1,1)</f>
        <v>0</v>
      </c>
      <c r="AG5" s="69" t="str">
        <f aca="false">AF5</f>
        <v>0</v>
      </c>
      <c r="AH5" s="53" t="s">
        <v>72</v>
      </c>
      <c r="AI5" s="70" t="s">
        <v>73</v>
      </c>
      <c r="AJ5" s="66"/>
      <c r="AK5" s="66"/>
      <c r="AN5" s="0" t="str">
        <f aca="false">H64&amp;I64&amp;J64&amp;K64&amp;L64</f>
        <v>0000000000</v>
      </c>
      <c r="AO5" s="0" t="str">
        <f aca="false">AN5</f>
        <v>0000000000</v>
      </c>
      <c r="AP5" s="0" t="n">
        <f aca="false">HEX2DEC(AP4)</f>
        <v>0</v>
      </c>
      <c r="AQ5" s="0" t="n">
        <f aca="false">HEX2DEC(AQ4)</f>
        <v>0</v>
      </c>
      <c r="AR5" s="0" t="n">
        <f aca="false">HEX2DEC(AR4)</f>
        <v>0</v>
      </c>
      <c r="AS5" s="0" t="n">
        <f aca="false">HEX2DEC(AS4)</f>
        <v>0</v>
      </c>
      <c r="AT5" s="0" t="n">
        <f aca="false">HEX2DEC(AT4)</f>
        <v>0</v>
      </c>
      <c r="AU5" s="0" t="n">
        <f aca="false">HEX2DEC(AU4)</f>
        <v>0</v>
      </c>
      <c r="AV5" s="0" t="n">
        <f aca="false">HEX2DEC(AV4)</f>
        <v>0</v>
      </c>
      <c r="AW5" s="0" t="n">
        <f aca="false">HEX2DEC(AW4)</f>
        <v>0</v>
      </c>
      <c r="AX5" s="0" t="n">
        <f aca="false">HEX2DEC(AX4)</f>
        <v>0</v>
      </c>
      <c r="AY5" s="0" t="n">
        <f aca="false">HEX2DEC(AY4)</f>
        <v>0</v>
      </c>
      <c r="AZ5" s="0" t="n">
        <f aca="false">HEX2DEC(AZ4)</f>
        <v>0</v>
      </c>
      <c r="BA5" s="0" t="n">
        <f aca="false">HEX2DEC(BA4)</f>
        <v>0</v>
      </c>
      <c r="BB5" s="0" t="n">
        <f aca="false">HEX2DEC(BB4)</f>
        <v>0</v>
      </c>
      <c r="BC5" s="0" t="n">
        <f aca="false">HEX2DEC(BC4)</f>
        <v>0</v>
      </c>
      <c r="BD5" s="0" t="n">
        <f aca="false">HEX2DEC(BD4)</f>
        <v>0</v>
      </c>
      <c r="BE5" s="0" t="n">
        <f aca="false">HEX2DEC(BE4)</f>
        <v>0</v>
      </c>
      <c r="BF5" s="0" t="n">
        <f aca="false">HEX2DEC(BF4)</f>
        <v>0</v>
      </c>
      <c r="BG5" s="0" t="n">
        <f aca="false">HEX2DEC(BG4)</f>
        <v>0</v>
      </c>
      <c r="BH5" s="0" t="n">
        <f aca="false">HEX2DEC(BH4)</f>
        <v>0</v>
      </c>
      <c r="BI5" s="0" t="n">
        <f aca="false">HEX2DEC(BI4)</f>
        <v>0</v>
      </c>
      <c r="BJ5" s="0" t="n">
        <f aca="false">HEX2DEC(BJ4)</f>
        <v>0</v>
      </c>
      <c r="BK5" s="0" t="n">
        <f aca="false">HEX2DEC(BK4)</f>
        <v>0</v>
      </c>
      <c r="BL5" s="0" t="n">
        <f aca="false">HEX2DEC(BL4)</f>
        <v>0</v>
      </c>
      <c r="BM5" s="0" t="n">
        <f aca="false">HEX2DEC(BM4)</f>
        <v>0</v>
      </c>
      <c r="BN5" s="0" t="n">
        <f aca="false">HEX2DEC(BN4)</f>
        <v>0</v>
      </c>
      <c r="BO5" s="0" t="n">
        <f aca="false">HEX2DEC(BO4)</f>
        <v>0</v>
      </c>
      <c r="BP5" s="0" t="n">
        <f aca="false">HEX2DEC(BP4)</f>
        <v>0</v>
      </c>
      <c r="BQ5" s="0" t="n">
        <f aca="false">HEX2DEC(BQ4)</f>
        <v>0</v>
      </c>
      <c r="BR5" s="0" t="n">
        <f aca="false">HEX2DEC(BR4)</f>
        <v>0</v>
      </c>
      <c r="BS5" s="0" t="n">
        <f aca="false">HEX2DEC(BS4)</f>
        <v>0</v>
      </c>
      <c r="BT5" s="0" t="n">
        <f aca="false">HEX2DEC(BT4)</f>
        <v>0</v>
      </c>
      <c r="BU5" s="0" t="n">
        <f aca="false">HEX2DEC(BU4)</f>
        <v>0</v>
      </c>
      <c r="BV5" s="0" t="n">
        <f aca="false">HEX2DEC(BV4)</f>
        <v>0</v>
      </c>
      <c r="BW5" s="0" t="n">
        <f aca="false">HEX2DEC(BW4)</f>
        <v>0</v>
      </c>
      <c r="BX5" s="0" t="n">
        <f aca="false">HEX2DEC(BX4)</f>
        <v>0</v>
      </c>
      <c r="BY5" s="0" t="n">
        <f aca="false">HEX2DEC(BY4)</f>
        <v>0</v>
      </c>
      <c r="BZ5" s="0" t="n">
        <f aca="false">HEX2DEC(BZ4)</f>
        <v>0</v>
      </c>
      <c r="CA5" s="0" t="n">
        <f aca="false">HEX2DEC(CA4)</f>
        <v>0</v>
      </c>
      <c r="CB5" s="0" t="n">
        <f aca="false">HEX2DEC(CB4)</f>
        <v>0</v>
      </c>
      <c r="CC5" s="0" t="n">
        <f aca="false">HEX2DEC(CC4)</f>
        <v>0</v>
      </c>
      <c r="CD5" s="0" t="n">
        <f aca="false">HEX2DEC(CD4)</f>
        <v>0</v>
      </c>
      <c r="CE5" s="0" t="n">
        <f aca="false">HEX2DEC(CE4)</f>
        <v>0</v>
      </c>
      <c r="CF5" s="0" t="n">
        <f aca="false">HEX2DEC(CF4)</f>
        <v>0</v>
      </c>
      <c r="CG5" s="0" t="n">
        <f aca="false">HEX2DEC(CG4)</f>
        <v>0</v>
      </c>
      <c r="CH5" s="0" t="n">
        <f aca="false">HEX2DEC(CH4)</f>
        <v>0</v>
      </c>
      <c r="CI5" s="0" t="n">
        <f aca="false">HEX2DEC(CI4)</f>
        <v>0</v>
      </c>
      <c r="CJ5" s="0" t="n">
        <f aca="false">HEX2DEC(CJ4)</f>
        <v>0</v>
      </c>
      <c r="CK5" s="0" t="n">
        <f aca="false">HEX2DEC(CK4)</f>
        <v>0</v>
      </c>
      <c r="CL5" s="0" t="n">
        <f aca="false">HEX2DEC(CL4)</f>
        <v>0</v>
      </c>
      <c r="CM5" s="0" t="n">
        <f aca="false">HEX2DEC(CM4)</f>
        <v>0</v>
      </c>
      <c r="CN5" s="0" t="n">
        <f aca="false">HEX2DEC(CN4)</f>
        <v>0</v>
      </c>
      <c r="CO5" s="0" t="n">
        <f aca="false">HEX2DEC(CO4)</f>
        <v>0</v>
      </c>
      <c r="CP5" s="0" t="n">
        <f aca="false">HEX2DEC(CP4)</f>
        <v>0</v>
      </c>
      <c r="CQ5" s="0" t="n">
        <f aca="false">HEX2DEC(CQ4)</f>
        <v>0</v>
      </c>
      <c r="CR5" s="0" t="n">
        <f aca="false">HEX2DEC(CR4)</f>
        <v>0</v>
      </c>
      <c r="CS5" s="0" t="n">
        <f aca="false">HEX2DEC(CS4)</f>
        <v>0</v>
      </c>
      <c r="CT5" s="0" t="n">
        <f aca="false">HEX2DEC(CT4)</f>
        <v>0</v>
      </c>
      <c r="CU5" s="0" t="n">
        <f aca="false">HEX2DEC(CU4)</f>
        <v>0</v>
      </c>
      <c r="CV5" s="0" t="n">
        <f aca="false">HEX2DEC(CV4)</f>
        <v>0</v>
      </c>
      <c r="CW5" s="0" t="n">
        <f aca="false">HEX2DEC(CW4)</f>
        <v>0</v>
      </c>
      <c r="CX5" s="0" t="n">
        <f aca="false">HEX2DEC(CX4)</f>
        <v>0</v>
      </c>
      <c r="CY5" s="0" t="n">
        <f aca="false">HEX2DEC(CY4)</f>
        <v>0</v>
      </c>
      <c r="CZ5" s="0" t="n">
        <f aca="false">HEX2DEC(CZ4)</f>
        <v>0</v>
      </c>
      <c r="DA5" s="0" t="n">
        <f aca="false">HEX2DEC(DA4)</f>
        <v>0</v>
      </c>
      <c r="DB5" s="0" t="n">
        <f aca="false">HEX2DEC(DB4)</f>
        <v>0</v>
      </c>
      <c r="DC5" s="0" t="n">
        <f aca="false">HEX2DEC(DC4)</f>
        <v>0</v>
      </c>
      <c r="DD5" s="0" t="n">
        <f aca="false">HEX2DEC(DD4)</f>
        <v>0</v>
      </c>
      <c r="DE5" s="0" t="n">
        <f aca="false">HEX2DEC(DE4)</f>
        <v>0</v>
      </c>
      <c r="DF5" s="0" t="n">
        <f aca="false">HEX2DEC(DF4)</f>
        <v>0</v>
      </c>
      <c r="DG5" s="0" t="n">
        <f aca="false">HEX2DEC(DG4)</f>
        <v>0</v>
      </c>
      <c r="DH5" s="0" t="n">
        <f aca="false">HEX2DEC(DH4)</f>
        <v>0</v>
      </c>
      <c r="DI5" s="0" t="n">
        <f aca="false">HEX2DEC(DI4)</f>
        <v>0</v>
      </c>
      <c r="DJ5" s="0" t="n">
        <f aca="false">HEX2DEC(DJ4)</f>
        <v>0</v>
      </c>
      <c r="DK5" s="0" t="n">
        <f aca="false">HEX2DEC(DK4)</f>
        <v>0</v>
      </c>
      <c r="DL5" s="0" t="n">
        <f aca="false">HEX2DEC(DL4)</f>
        <v>0</v>
      </c>
      <c r="DM5" s="0" t="n">
        <f aca="false">HEX2DEC(DM4)</f>
        <v>0</v>
      </c>
      <c r="DN5" s="0" t="n">
        <f aca="false">HEX2DEC(DN4)</f>
        <v>0</v>
      </c>
      <c r="DO5" s="0" t="n">
        <f aca="false">HEX2DEC(DO4)</f>
        <v>0</v>
      </c>
      <c r="DP5" s="0" t="n">
        <f aca="false">HEX2DEC(DP4)</f>
        <v>0</v>
      </c>
      <c r="DQ5" s="0" t="n">
        <f aca="false">HEX2DEC(DQ4)</f>
        <v>0</v>
      </c>
      <c r="DR5" s="0" t="n">
        <f aca="false">HEX2DEC(DR4)</f>
        <v>0</v>
      </c>
      <c r="DS5" s="0" t="n">
        <f aca="false">HEX2DEC(DS4)</f>
        <v>0</v>
      </c>
      <c r="DT5" s="0" t="n">
        <f aca="false">HEX2DEC(DT4)</f>
        <v>0</v>
      </c>
      <c r="DU5" s="0" t="n">
        <f aca="false">HEX2DEC(DU4)</f>
        <v>0</v>
      </c>
      <c r="DV5" s="0" t="n">
        <f aca="false">HEX2DEC(DV4)</f>
        <v>0</v>
      </c>
      <c r="DW5" s="0" t="n">
        <f aca="false">HEX2DEC(DW4)</f>
        <v>0</v>
      </c>
      <c r="DX5" s="0" t="n">
        <f aca="false">HEX2DEC(DX4)</f>
        <v>0</v>
      </c>
      <c r="DY5" s="0" t="n">
        <f aca="false">HEX2DEC(DY4)</f>
        <v>0</v>
      </c>
      <c r="DZ5" s="0" t="n">
        <f aca="false">HEX2DEC(DZ4)</f>
        <v>0</v>
      </c>
      <c r="EA5" s="0" t="n">
        <f aca="false">HEX2DEC(EA4)</f>
        <v>0</v>
      </c>
      <c r="EB5" s="0" t="n">
        <f aca="false">HEX2DEC(EB4)</f>
        <v>0</v>
      </c>
      <c r="EC5" s="0" t="n">
        <f aca="false">HEX2DEC(EC4)</f>
        <v>0</v>
      </c>
      <c r="ED5" s="0" t="n">
        <f aca="false">HEX2DEC(ED4)</f>
        <v>0</v>
      </c>
      <c r="EE5" s="0" t="n">
        <f aca="false">HEX2DEC(EE4)</f>
        <v>0</v>
      </c>
      <c r="EF5" s="0" t="n">
        <f aca="false">HEX2DEC(EF4)</f>
        <v>0</v>
      </c>
      <c r="EG5" s="0" t="n">
        <f aca="false">HEX2DEC(EG4)</f>
        <v>0</v>
      </c>
      <c r="EH5" s="0" t="n">
        <f aca="false">HEX2DEC(EH4)</f>
        <v>0</v>
      </c>
      <c r="EI5" s="0" t="n">
        <f aca="false">HEX2DEC(EI4)</f>
        <v>0</v>
      </c>
      <c r="EJ5" s="0" t="n">
        <f aca="false">HEX2DEC(EJ4)</f>
        <v>0</v>
      </c>
      <c r="EK5" s="0" t="n">
        <f aca="false">HEX2DEC(EK4)</f>
        <v>0</v>
      </c>
      <c r="EL5" s="0" t="n">
        <f aca="false">HEX2DEC(EL4)</f>
        <v>0</v>
      </c>
      <c r="EM5" s="0" t="n">
        <f aca="false">HEX2DEC(EM4)</f>
        <v>0</v>
      </c>
      <c r="EN5" s="0" t="n">
        <f aca="false">HEX2DEC(EN4)</f>
        <v>0</v>
      </c>
      <c r="EO5" s="0" t="n">
        <f aca="false">HEX2DEC(EO4)</f>
        <v>0</v>
      </c>
      <c r="EP5" s="0" t="n">
        <f aca="false">HEX2DEC(EP4)</f>
        <v>0</v>
      </c>
      <c r="EQ5" s="0" t="n">
        <f aca="false">HEX2DEC(EQ4)</f>
        <v>0</v>
      </c>
      <c r="ER5" s="0" t="n">
        <f aca="false">HEX2DEC(ER4)</f>
        <v>0</v>
      </c>
      <c r="ES5" s="0" t="n">
        <f aca="false">HEX2DEC(ES4)</f>
        <v>0</v>
      </c>
      <c r="ET5" s="0" t="n">
        <f aca="false">HEX2DEC(ET4)</f>
        <v>0</v>
      </c>
      <c r="EU5" s="0" t="n">
        <f aca="false">HEX2DEC(EU4)</f>
        <v>0</v>
      </c>
      <c r="EV5" s="0" t="n">
        <f aca="false">HEX2DEC(EV4)</f>
        <v>0</v>
      </c>
      <c r="EW5" s="0" t="n">
        <f aca="false">HEX2DEC(EW4)</f>
        <v>0</v>
      </c>
      <c r="EX5" s="0" t="n">
        <f aca="false">HEX2DEC(EX4)</f>
        <v>0</v>
      </c>
      <c r="EY5" s="0" t="n">
        <f aca="false">HEX2DEC(EY4)</f>
        <v>0</v>
      </c>
      <c r="EZ5" s="0" t="n">
        <f aca="false">HEX2DEC(EZ4)</f>
        <v>0</v>
      </c>
      <c r="FA5" s="0" t="n">
        <f aca="false">HEX2DEC(FA4)</f>
        <v>0</v>
      </c>
      <c r="FB5" s="0" t="n">
        <f aca="false">HEX2DEC(FB4)</f>
        <v>0</v>
      </c>
      <c r="FC5" s="0" t="n">
        <f aca="false">HEX2DEC(FC4)</f>
        <v>0</v>
      </c>
      <c r="FD5" s="0" t="n">
        <f aca="false">HEX2DEC(FD4)</f>
        <v>0</v>
      </c>
      <c r="FE5" s="0" t="n">
        <f aca="false">HEX2DEC(FE4)</f>
        <v>0</v>
      </c>
      <c r="FF5" s="0" t="n">
        <f aca="false">HEX2DEC(FF4)</f>
        <v>0</v>
      </c>
      <c r="FG5" s="0" t="n">
        <f aca="false">HEX2DEC(FG4)</f>
        <v>0</v>
      </c>
      <c r="FH5" s="0" t="n">
        <f aca="false">HEX2DEC(FH4)</f>
        <v>0</v>
      </c>
      <c r="FI5" s="0" t="n">
        <f aca="false">HEX2DEC(FI4)</f>
        <v>0</v>
      </c>
      <c r="FJ5" s="0" t="n">
        <f aca="false">HEX2DEC(FJ4)</f>
        <v>0</v>
      </c>
      <c r="FK5" s="0" t="n">
        <f aca="false">HEX2DEC(FK4)</f>
        <v>0</v>
      </c>
      <c r="FL5" s="0" t="n">
        <f aca="false">HEX2DEC(FL4)</f>
        <v>0</v>
      </c>
      <c r="FM5" s="0" t="n">
        <f aca="false">HEX2DEC(FM4)</f>
        <v>0</v>
      </c>
      <c r="FN5" s="0" t="n">
        <f aca="false">HEX2DEC(FN4)</f>
        <v>0</v>
      </c>
      <c r="FO5" s="0" t="n">
        <f aca="false">HEX2DEC(FO4)</f>
        <v>0</v>
      </c>
      <c r="FP5" s="0" t="n">
        <f aca="false">HEX2DEC(FP4)</f>
        <v>0</v>
      </c>
      <c r="FQ5" s="0" t="n">
        <f aca="false">HEX2DEC(FQ4)</f>
        <v>0</v>
      </c>
      <c r="FR5" s="0" t="n">
        <f aca="false">HEX2DEC(FR4)</f>
        <v>0</v>
      </c>
      <c r="FS5" s="0" t="n">
        <f aca="false">HEX2DEC(FS4)</f>
        <v>0</v>
      </c>
      <c r="FT5" s="0" t="n">
        <f aca="false">HEX2DEC(FT4)</f>
        <v>0</v>
      </c>
      <c r="FU5" s="0" t="n">
        <f aca="false">HEX2DEC(FU4)</f>
        <v>0</v>
      </c>
      <c r="FV5" s="0" t="n">
        <f aca="false">HEX2DEC(FV4)</f>
        <v>0</v>
      </c>
      <c r="FW5" s="0" t="n">
        <f aca="false">HEX2DEC(FW4)</f>
        <v>0</v>
      </c>
      <c r="FX5" s="0" t="n">
        <f aca="false">HEX2DEC(FX4)</f>
        <v>0</v>
      </c>
      <c r="FY5" s="0" t="n">
        <f aca="false">HEX2DEC(FY4)</f>
        <v>0</v>
      </c>
      <c r="FZ5" s="0" t="n">
        <f aca="false">HEX2DEC(FZ4)</f>
        <v>0</v>
      </c>
      <c r="GA5" s="0" t="n">
        <f aca="false">HEX2DEC(GA4)</f>
        <v>0</v>
      </c>
      <c r="GB5" s="0" t="n">
        <f aca="false">HEX2DEC(GB4)</f>
        <v>0</v>
      </c>
      <c r="GC5" s="0" t="n">
        <f aca="false">HEX2DEC(GC4)</f>
        <v>0</v>
      </c>
      <c r="GD5" s="0" t="n">
        <f aca="false">HEX2DEC(GD4)</f>
        <v>0</v>
      </c>
      <c r="GE5" s="0" t="n">
        <f aca="false">HEX2DEC(GE4)</f>
        <v>0</v>
      </c>
      <c r="GF5" s="0" t="n">
        <f aca="false">HEX2DEC(GF4)</f>
        <v>0</v>
      </c>
      <c r="GG5" s="0" t="n">
        <f aca="false">HEX2DEC(GG4)</f>
        <v>0</v>
      </c>
      <c r="GH5" s="0" t="n">
        <f aca="false">HEX2DEC(GH4)</f>
        <v>0</v>
      </c>
      <c r="GI5" s="0" t="n">
        <f aca="false">HEX2DEC(GI4)</f>
        <v>0</v>
      </c>
      <c r="GJ5" s="0" t="n">
        <f aca="false">HEX2DEC(GJ4)</f>
        <v>0</v>
      </c>
      <c r="GK5" s="0" t="n">
        <f aca="false">HEX2DEC(GK4)</f>
        <v>0</v>
      </c>
      <c r="GL5" s="0" t="n">
        <f aca="false">HEX2DEC(GL4)</f>
        <v>0</v>
      </c>
      <c r="GM5" s="0" t="n">
        <f aca="false">HEX2DEC(GM4)</f>
        <v>0</v>
      </c>
      <c r="GN5" s="0" t="n">
        <f aca="false">HEX2DEC(GN4)</f>
        <v>0</v>
      </c>
      <c r="GO5" s="0" t="n">
        <f aca="false">HEX2DEC(GO4)</f>
        <v>0</v>
      </c>
      <c r="GP5" s="0" t="n">
        <f aca="false">HEX2DEC(GP4)</f>
        <v>0</v>
      </c>
      <c r="GQ5" s="0" t="n">
        <f aca="false">HEX2DEC(GQ4)</f>
        <v>0</v>
      </c>
      <c r="GR5" s="0" t="n">
        <f aca="false">HEX2DEC(GR4)</f>
        <v>0</v>
      </c>
      <c r="GS5" s="0" t="n">
        <f aca="false">HEX2DEC(GS4)</f>
        <v>0</v>
      </c>
      <c r="GT5" s="0" t="n">
        <f aca="false">HEX2DEC(GT4)</f>
        <v>0</v>
      </c>
      <c r="GU5" s="0" t="n">
        <f aca="false">HEX2DEC(GU4)</f>
        <v>0</v>
      </c>
      <c r="GV5" s="0" t="n">
        <f aca="false">HEX2DEC(GV4)</f>
        <v>0</v>
      </c>
      <c r="GW5" s="0" t="n">
        <f aca="false">HEX2DEC(GW4)</f>
        <v>0</v>
      </c>
      <c r="GX5" s="0" t="n">
        <f aca="false">HEX2DEC(GX4)</f>
        <v>0</v>
      </c>
      <c r="GY5" s="0" t="n">
        <f aca="false">HEX2DEC(GY4)</f>
        <v>0</v>
      </c>
      <c r="GZ5" s="0" t="n">
        <f aca="false">HEX2DEC(GZ4)</f>
        <v>0</v>
      </c>
      <c r="HA5" s="0" t="n">
        <f aca="false">HEX2DEC(HA4)</f>
        <v>0</v>
      </c>
      <c r="HB5" s="0" t="n">
        <f aca="false">HEX2DEC(HB4)</f>
        <v>0</v>
      </c>
      <c r="HC5" s="0" t="n">
        <f aca="false">HEX2DEC(HC4)</f>
        <v>0</v>
      </c>
      <c r="HD5" s="0" t="n">
        <f aca="false">HEX2DEC(HD4)</f>
        <v>0</v>
      </c>
      <c r="HE5" s="0" t="n">
        <f aca="false">HEX2DEC(HE4)</f>
        <v>0</v>
      </c>
      <c r="HF5" s="0" t="n">
        <f aca="false">HEX2DEC(HF4)</f>
        <v>0</v>
      </c>
      <c r="HG5" s="0" t="n">
        <f aca="false">HEX2DEC(HG4)</f>
        <v>0</v>
      </c>
      <c r="HH5" s="0" t="n">
        <f aca="false">HEX2DEC(HH4)</f>
        <v>0</v>
      </c>
      <c r="HI5" s="0" t="n">
        <f aca="false">HEX2DEC(HI4)</f>
        <v>0</v>
      </c>
      <c r="HJ5" s="0" t="n">
        <f aca="false">HEX2DEC(HJ4)</f>
        <v>0</v>
      </c>
      <c r="HK5" s="0" t="n">
        <f aca="false">HEX2DEC(HK4)</f>
        <v>0</v>
      </c>
      <c r="HL5" s="0" t="n">
        <f aca="false">HEX2DEC(HL4)</f>
        <v>0</v>
      </c>
      <c r="HM5" s="0" t="n">
        <f aca="false">HEX2DEC(HM4)</f>
        <v>0</v>
      </c>
      <c r="HN5" s="0" t="n">
        <f aca="false">HEX2DEC(HN4)</f>
        <v>0</v>
      </c>
      <c r="HO5" s="0" t="n">
        <f aca="false">HEX2DEC(HO4)</f>
        <v>0</v>
      </c>
      <c r="HP5" s="0" t="n">
        <f aca="false">HEX2DEC(HP4)</f>
        <v>0</v>
      </c>
      <c r="HQ5" s="0" t="n">
        <f aca="false">HEX2DEC(HQ4)</f>
        <v>0</v>
      </c>
      <c r="HR5" s="0" t="n">
        <f aca="false">HEX2DEC(HR4)</f>
        <v>0</v>
      </c>
      <c r="HS5" s="0" t="n">
        <f aca="false">HEX2DEC(HS4)</f>
        <v>0</v>
      </c>
      <c r="HT5" s="0" t="n">
        <f aca="false">HEX2DEC(HT4)</f>
        <v>0</v>
      </c>
      <c r="HU5" s="0" t="n">
        <f aca="false">HEX2DEC(HU4)</f>
        <v>0</v>
      </c>
      <c r="HV5" s="0" t="n">
        <f aca="false">HEX2DEC(HV4)</f>
        <v>0</v>
      </c>
      <c r="HW5" s="0" t="n">
        <f aca="false">HEX2DEC(HW4)</f>
        <v>0</v>
      </c>
      <c r="HX5" s="0" t="n">
        <f aca="false">HEX2DEC(HX4)</f>
        <v>0</v>
      </c>
      <c r="HY5" s="0" t="n">
        <f aca="false">HEX2DEC(HY4)</f>
        <v>0</v>
      </c>
      <c r="HZ5" s="0" t="n">
        <f aca="false">HEX2DEC(HZ4)</f>
        <v>0</v>
      </c>
      <c r="IA5" s="0" t="n">
        <f aca="false">HEX2DEC(IA4)</f>
        <v>0</v>
      </c>
      <c r="IB5" s="0" t="n">
        <f aca="false">HEX2DEC(IB4)</f>
        <v>0</v>
      </c>
      <c r="IC5" s="0" t="n">
        <f aca="false">HEX2DEC(IC4)</f>
        <v>0</v>
      </c>
      <c r="ID5" s="0" t="n">
        <f aca="false">HEX2DEC(ID4)</f>
        <v>0</v>
      </c>
      <c r="IE5" s="0" t="n">
        <f aca="false">HEX2DEC(IE4)</f>
        <v>0</v>
      </c>
      <c r="IF5" s="0" t="n">
        <f aca="false">HEX2DEC(IF4)</f>
        <v>0</v>
      </c>
      <c r="IG5" s="0" t="n">
        <f aca="false">HEX2DEC(IG4)</f>
        <v>0</v>
      </c>
      <c r="IH5" s="0" t="n">
        <f aca="false">HEX2DEC(IH4)</f>
        <v>0</v>
      </c>
      <c r="II5" s="0" t="n">
        <f aca="false">HEX2DEC(II4)</f>
        <v>0</v>
      </c>
      <c r="IJ5" s="0" t="n">
        <f aca="false">HEX2DEC(IJ4)</f>
        <v>0</v>
      </c>
      <c r="IK5" s="0" t="n">
        <f aca="false">HEX2DEC(IK4)</f>
        <v>0</v>
      </c>
      <c r="IL5" s="0" t="n">
        <f aca="false">HEX2DEC(IL4)</f>
        <v>0</v>
      </c>
      <c r="IM5" s="0" t="n">
        <f aca="false">HEX2DEC(IM4)</f>
        <v>0</v>
      </c>
      <c r="IN5" s="0" t="n">
        <f aca="false">HEX2DEC(IN4)</f>
        <v>0</v>
      </c>
      <c r="IO5" s="0" t="n">
        <f aca="false">HEX2DEC(IO4)</f>
        <v>0</v>
      </c>
      <c r="IP5" s="0" t="n">
        <f aca="false">HEX2DEC(IP4)</f>
        <v>0</v>
      </c>
      <c r="IQ5" s="0" t="n">
        <f aca="false">HEX2DEC(IQ4)</f>
        <v>0</v>
      </c>
      <c r="IR5" s="0" t="n">
        <f aca="false">HEX2DEC(IR4)</f>
        <v>0</v>
      </c>
      <c r="IS5" s="0" t="n">
        <f aca="false">HEX2DEC(IS4)</f>
        <v>0</v>
      </c>
      <c r="IT5" s="0" t="n">
        <f aca="false">HEX2DEC(IT4)</f>
        <v>0</v>
      </c>
      <c r="IU5" s="0" t="n">
        <f aca="false">HEX2DEC(IU4)</f>
        <v>0</v>
      </c>
      <c r="IV5" s="0" t="n">
        <f aca="false">HEX2DEC(IV4)</f>
        <v>0</v>
      </c>
      <c r="IW5" s="0" t="n">
        <f aca="false">HEX2DEC(IW4)</f>
        <v>0</v>
      </c>
      <c r="IX5" s="0" t="n">
        <f aca="false">HEX2DEC(IX4)</f>
        <v>0</v>
      </c>
      <c r="IY5" s="0" t="n">
        <f aca="false">HEX2DEC(IY4)</f>
        <v>0</v>
      </c>
      <c r="IZ5" s="0" t="n">
        <f aca="false">HEX2DEC(IZ4)</f>
        <v>0</v>
      </c>
      <c r="JA5" s="0" t="n">
        <f aca="false">HEX2DEC(JA4)</f>
        <v>0</v>
      </c>
      <c r="JB5" s="0" t="n">
        <f aca="false">HEX2DEC(JB4)</f>
        <v>0</v>
      </c>
      <c r="JC5" s="0" t="n">
        <f aca="false">HEX2DEC(JC4)</f>
        <v>0</v>
      </c>
      <c r="JD5" s="0" t="n">
        <f aca="false">HEX2DEC(JD4)</f>
        <v>0</v>
      </c>
      <c r="JE5" s="0" t="n">
        <f aca="false">HEX2DEC(JE4)</f>
        <v>0</v>
      </c>
      <c r="JF5" s="0" t="n">
        <f aca="false">HEX2DEC(JF4)</f>
        <v>0</v>
      </c>
      <c r="JG5" s="0" t="n">
        <f aca="false">HEX2DEC(JG4)</f>
        <v>0</v>
      </c>
      <c r="JH5" s="0" t="n">
        <f aca="false">HEX2DEC(JH4)</f>
        <v>0</v>
      </c>
      <c r="JI5" s="0" t="n">
        <f aca="false">HEX2DEC(JI4)</f>
        <v>0</v>
      </c>
      <c r="JJ5" s="0" t="n">
        <f aca="false">HEX2DEC(JJ4)</f>
        <v>0</v>
      </c>
      <c r="JK5" s="0" t="n">
        <f aca="false">HEX2DEC(JK4)</f>
        <v>0</v>
      </c>
      <c r="JL5" s="0" t="n">
        <f aca="false">HEX2DEC(JL4)</f>
        <v>0</v>
      </c>
      <c r="JM5" s="0" t="n">
        <f aca="false">HEX2DEC(JM4)</f>
        <v>0</v>
      </c>
      <c r="JN5" s="0" t="n">
        <f aca="false">HEX2DEC(JN4)</f>
        <v>0</v>
      </c>
      <c r="JO5" s="0" t="n">
        <f aca="false">HEX2DEC(JO4)</f>
        <v>0</v>
      </c>
      <c r="JP5" s="0" t="n">
        <f aca="false">HEX2DEC(JP4)</f>
        <v>0</v>
      </c>
      <c r="JQ5" s="0" t="n">
        <f aca="false">HEX2DEC(JQ4)</f>
        <v>0</v>
      </c>
      <c r="JR5" s="0" t="n">
        <f aca="false">HEX2DEC(JR4)</f>
        <v>0</v>
      </c>
      <c r="JS5" s="0" t="n">
        <f aca="false">HEX2DEC(JS4)</f>
        <v>0</v>
      </c>
      <c r="JT5" s="0" t="n">
        <f aca="false">HEX2DEC(JT4)</f>
        <v>0</v>
      </c>
      <c r="JU5" s="0" t="n">
        <f aca="false">HEX2DEC(JU4)</f>
        <v>0</v>
      </c>
      <c r="JV5" s="0" t="n">
        <f aca="false">HEX2DEC(JV4)</f>
        <v>0</v>
      </c>
      <c r="JW5" s="0" t="n">
        <f aca="false">HEX2DEC(JW4)</f>
        <v>0</v>
      </c>
      <c r="JX5" s="0" t="n">
        <f aca="false">HEX2DEC(JX4)</f>
        <v>0</v>
      </c>
      <c r="JY5" s="0" t="n">
        <f aca="false">HEX2DEC(JY4)</f>
        <v>0</v>
      </c>
      <c r="JZ5" s="0" t="n">
        <f aca="false">HEX2DEC(JZ4)</f>
        <v>0</v>
      </c>
      <c r="KA5" s="0" t="n">
        <f aca="false">HEX2DEC(KA4)</f>
        <v>0</v>
      </c>
      <c r="KB5" s="0" t="n">
        <f aca="false">HEX2DEC(KB4)</f>
        <v>0</v>
      </c>
      <c r="KC5" s="0" t="n">
        <f aca="false">HEX2DEC(KC4)</f>
        <v>0</v>
      </c>
      <c r="KD5" s="0" t="n">
        <f aca="false">HEX2DEC(KD4)</f>
        <v>0</v>
      </c>
      <c r="KE5" s="0" t="n">
        <f aca="false">HEX2DEC(KE4)</f>
        <v>0</v>
      </c>
      <c r="KF5" s="0" t="n">
        <f aca="false">HEX2DEC(KF4)</f>
        <v>0</v>
      </c>
      <c r="KG5" s="0" t="n">
        <f aca="false">HEX2DEC(KG4)</f>
        <v>0</v>
      </c>
      <c r="KH5" s="0" t="n">
        <f aca="false">HEX2DEC(KH4)</f>
        <v>0</v>
      </c>
      <c r="KI5" s="0" t="n">
        <f aca="false">HEX2DEC(KI4)</f>
        <v>0</v>
      </c>
      <c r="KJ5" s="0" t="n">
        <f aca="false">HEX2DEC(KJ4)</f>
        <v>0</v>
      </c>
      <c r="KK5" s="0" t="n">
        <f aca="false">HEX2DEC(KK4)</f>
        <v>0</v>
      </c>
      <c r="KL5" s="0" t="n">
        <f aca="false">HEX2DEC(KL4)</f>
        <v>0</v>
      </c>
      <c r="KM5" s="0" t="n">
        <f aca="false">HEX2DEC(KM4)</f>
        <v>0</v>
      </c>
      <c r="KN5" s="0" t="n">
        <f aca="false">HEX2DEC(KN4)</f>
        <v>0</v>
      </c>
      <c r="KO5" s="0" t="n">
        <f aca="false">HEX2DEC(KO4)</f>
        <v>0</v>
      </c>
      <c r="KP5" s="0" t="n">
        <f aca="false">HEX2DEC(KP4)</f>
        <v>0</v>
      </c>
      <c r="KQ5" s="0" t="n">
        <f aca="false">HEX2DEC(KQ4)</f>
        <v>0</v>
      </c>
      <c r="KS5" s="0" t="n">
        <f aca="false">SUM(AP5:KR5)</f>
        <v>0</v>
      </c>
    </row>
    <row r="6" customFormat="false" ht="15" hidden="false" customHeight="false" outlineLevel="0" collapsed="false">
      <c r="A6" s="104" t="s">
        <v>134</v>
      </c>
      <c r="C6" s="53" t="s">
        <v>75</v>
      </c>
      <c r="D6" s="45" t="n">
        <f aca="false">HEX2DEC(D4)</f>
        <v>7</v>
      </c>
      <c r="E6" s="45" t="n">
        <f aca="false">HEX2DEC(E4)</f>
        <v>32</v>
      </c>
      <c r="F6" s="45" t="n">
        <f aca="false">HEX2DEC(F4)</f>
        <v>1</v>
      </c>
      <c r="G6" s="45" t="n">
        <f aca="false">HEX2DEC(G4)</f>
        <v>1</v>
      </c>
      <c r="H6" s="45" t="n">
        <f aca="false">HEX2DEC(H4)</f>
        <v>0</v>
      </c>
      <c r="I6" s="45" t="n">
        <f aca="false">HEX2DEC(I4)</f>
        <v>0</v>
      </c>
      <c r="J6" s="45" t="n">
        <f aca="false">HEX2DEC(J4)</f>
        <v>0</v>
      </c>
      <c r="K6" s="45" t="n">
        <f aca="false">HEX2DEC(K4)</f>
        <v>0</v>
      </c>
      <c r="L6" s="45" t="n">
        <f aca="false">HEX2DEC(L4)</f>
        <v>0</v>
      </c>
      <c r="M6" s="45" t="n">
        <f aca="false">SUM(D6:L6)</f>
        <v>41</v>
      </c>
      <c r="N6" s="46"/>
      <c r="P6" s="68" t="str">
        <f aca="false">MID(H5,2,1)</f>
        <v>0</v>
      </c>
      <c r="Q6" s="69" t="str">
        <f aca="false">P6</f>
        <v>0</v>
      </c>
      <c r="R6" s="53" t="s">
        <v>76</v>
      </c>
      <c r="S6" s="70" t="s">
        <v>73</v>
      </c>
      <c r="T6" s="68" t="str">
        <f aca="false">MID(I5,2,1)</f>
        <v>0</v>
      </c>
      <c r="U6" s="69" t="str">
        <f aca="false">T6</f>
        <v>0</v>
      </c>
      <c r="V6" s="53" t="s">
        <v>76</v>
      </c>
      <c r="W6" s="70" t="s">
        <v>73</v>
      </c>
      <c r="X6" s="68" t="str">
        <f aca="false">MID(J5,2,1)</f>
        <v>0</v>
      </c>
      <c r="Y6" s="69" t="str">
        <f aca="false">X6</f>
        <v>0</v>
      </c>
      <c r="Z6" s="53" t="s">
        <v>76</v>
      </c>
      <c r="AA6" s="90" t="s">
        <v>135</v>
      </c>
      <c r="AB6" s="68" t="str">
        <f aca="false">MID(K5,2,1)</f>
        <v>0</v>
      </c>
      <c r="AC6" s="69" t="str">
        <f aca="false">AB6</f>
        <v>0</v>
      </c>
      <c r="AD6" s="53" t="s">
        <v>76</v>
      </c>
      <c r="AE6" s="70" t="s">
        <v>73</v>
      </c>
      <c r="AF6" s="68" t="str">
        <f aca="false">MID(L5,2,1)</f>
        <v>0</v>
      </c>
      <c r="AG6" s="69" t="str">
        <f aca="false">AF6</f>
        <v>0</v>
      </c>
      <c r="AH6" s="53" t="s">
        <v>76</v>
      </c>
      <c r="AI6" s="70" t="s">
        <v>73</v>
      </c>
      <c r="AJ6" s="66"/>
      <c r="AK6" s="66"/>
      <c r="AN6" s="0" t="str">
        <f aca="false">H75&amp;I75&amp;J75&amp;K75&amp;L75</f>
        <v>0000000000</v>
      </c>
      <c r="AO6" s="0" t="str">
        <f aca="false">AN6</f>
        <v>0000000000</v>
      </c>
    </row>
    <row r="7" customFormat="false" ht="15" hidden="false" customHeight="false" outlineLevel="0" collapsed="false">
      <c r="A7" s="104" t="s">
        <v>136</v>
      </c>
      <c r="C7" s="53"/>
      <c r="D7" s="65"/>
      <c r="E7" s="65"/>
      <c r="F7" s="65"/>
      <c r="G7" s="65"/>
      <c r="H7" s="65"/>
      <c r="I7" s="65"/>
      <c r="J7" s="65"/>
      <c r="K7" s="65"/>
      <c r="L7" s="65"/>
      <c r="M7" s="65"/>
      <c r="N7" s="46"/>
      <c r="P7" s="68" t="str">
        <f aca="false">MID(H5,3,1)</f>
        <v>0</v>
      </c>
      <c r="Q7" s="69" t="str">
        <f aca="false">P7</f>
        <v>0</v>
      </c>
      <c r="R7" s="53" t="s">
        <v>78</v>
      </c>
      <c r="S7" s="70" t="s">
        <v>73</v>
      </c>
      <c r="T7" s="68" t="str">
        <f aca="false">MID(I5,3,1)</f>
        <v>0</v>
      </c>
      <c r="U7" s="69" t="str">
        <f aca="false">T7</f>
        <v>0</v>
      </c>
      <c r="V7" s="53" t="s">
        <v>78</v>
      </c>
      <c r="W7" s="90" t="s">
        <v>399</v>
      </c>
      <c r="X7" s="68" t="str">
        <f aca="false">MID(J5,3,1)</f>
        <v>0</v>
      </c>
      <c r="Y7" s="69" t="str">
        <f aca="false">X7</f>
        <v>0</v>
      </c>
      <c r="Z7" s="53" t="s">
        <v>78</v>
      </c>
      <c r="AA7" s="90" t="s">
        <v>138</v>
      </c>
      <c r="AB7" s="68" t="str">
        <f aca="false">MID(K5,3,1)</f>
        <v>0</v>
      </c>
      <c r="AC7" s="69" t="str">
        <f aca="false">AB7</f>
        <v>0</v>
      </c>
      <c r="AD7" s="53" t="s">
        <v>78</v>
      </c>
      <c r="AE7" s="70" t="s">
        <v>73</v>
      </c>
      <c r="AF7" s="68" t="str">
        <f aca="false">MID(L5,3,1)</f>
        <v>0</v>
      </c>
      <c r="AG7" s="69" t="str">
        <f aca="false">AF7</f>
        <v>0</v>
      </c>
      <c r="AH7" s="53" t="s">
        <v>78</v>
      </c>
      <c r="AI7" s="70" t="s">
        <v>73</v>
      </c>
      <c r="AJ7" s="66"/>
      <c r="AK7" s="66"/>
      <c r="AN7" s="0" t="str">
        <f aca="false">H86&amp;I86&amp;J86&amp;K86&amp;L86</f>
        <v>0000000000</v>
      </c>
      <c r="AO7" s="0" t="str">
        <f aca="false">AN7</f>
        <v>0000000000</v>
      </c>
    </row>
    <row r="8" customFormat="false" ht="15.75" hidden="false" customHeight="false" outlineLevel="0" collapsed="false">
      <c r="A8" s="104" t="s">
        <v>139</v>
      </c>
      <c r="C8" s="53"/>
      <c r="D8" s="65"/>
      <c r="E8" s="65"/>
      <c r="F8" s="65"/>
      <c r="G8" s="65"/>
      <c r="H8" s="65"/>
      <c r="I8" s="65"/>
      <c r="J8" s="65"/>
      <c r="K8" s="65"/>
      <c r="L8" s="65"/>
      <c r="M8" s="65"/>
      <c r="N8" s="46"/>
      <c r="P8" s="68" t="str">
        <f aca="false">MID(H5,4,1)</f>
        <v>0</v>
      </c>
      <c r="Q8" s="69" t="str">
        <f aca="false">P8</f>
        <v>0</v>
      </c>
      <c r="R8" s="53" t="s">
        <v>79</v>
      </c>
      <c r="S8" s="70" t="s">
        <v>73</v>
      </c>
      <c r="T8" s="68" t="str">
        <f aca="false">MID(I5,4,1)</f>
        <v>0</v>
      </c>
      <c r="U8" s="69" t="str">
        <f aca="false">T8</f>
        <v>0</v>
      </c>
      <c r="V8" s="53" t="s">
        <v>79</v>
      </c>
      <c r="W8" s="70" t="s">
        <v>73</v>
      </c>
      <c r="X8" s="68" t="str">
        <f aca="false">MID(J5,4,1)</f>
        <v>0</v>
      </c>
      <c r="Y8" s="69" t="str">
        <f aca="false">X8</f>
        <v>0</v>
      </c>
      <c r="Z8" s="53" t="s">
        <v>79</v>
      </c>
      <c r="AA8" s="145" t="s">
        <v>140</v>
      </c>
      <c r="AB8" s="68" t="str">
        <f aca="false">MID(K5,4,1)</f>
        <v>0</v>
      </c>
      <c r="AC8" s="69" t="str">
        <f aca="false">AB8</f>
        <v>0</v>
      </c>
      <c r="AD8" s="53" t="s">
        <v>79</v>
      </c>
      <c r="AE8" s="70" t="s">
        <v>73</v>
      </c>
      <c r="AF8" s="68" t="str">
        <f aca="false">MID(L5,4,1)</f>
        <v>0</v>
      </c>
      <c r="AG8" s="69" t="str">
        <f aca="false">AF8</f>
        <v>0</v>
      </c>
      <c r="AH8" s="53" t="s">
        <v>79</v>
      </c>
      <c r="AI8" s="70" t="s">
        <v>73</v>
      </c>
      <c r="AJ8" s="66"/>
      <c r="AK8" s="66"/>
      <c r="AN8" s="0" t="str">
        <f aca="false">H97&amp;I97&amp;J97&amp;K97&amp;L97</f>
        <v>0000000000</v>
      </c>
      <c r="AO8" s="0" t="str">
        <f aca="false">AN8</f>
        <v>0000000000</v>
      </c>
    </row>
    <row r="9" customFormat="false" ht="15.75" hidden="false" customHeight="true" outlineLevel="0" collapsed="false">
      <c r="A9" s="104" t="s">
        <v>141</v>
      </c>
      <c r="C9" s="53" t="s">
        <v>62</v>
      </c>
      <c r="D9" s="73" t="str">
        <f aca="false">D4</f>
        <v>07</v>
      </c>
      <c r="E9" s="74" t="str">
        <f aca="false">E4</f>
        <v>20</v>
      </c>
      <c r="F9" s="74" t="str">
        <f aca="false">F4</f>
        <v>01</v>
      </c>
      <c r="G9" s="75" t="str">
        <f aca="false">G4</f>
        <v>01</v>
      </c>
      <c r="H9" s="76" t="str">
        <f aca="false">BIN2HEX(H10,2)</f>
        <v>00</v>
      </c>
      <c r="I9" s="77" t="str">
        <f aca="false">BIN2HEX(I10,2)</f>
        <v>00</v>
      </c>
      <c r="J9" s="78" t="str">
        <f aca="false">BIN2HEX(J10,2)</f>
        <v>00</v>
      </c>
      <c r="K9" s="79" t="str">
        <f aca="false">BIN2HEX(K10,2)</f>
        <v>00</v>
      </c>
      <c r="L9" s="80" t="str">
        <f aca="false">BIN2HEX(L10,2)</f>
        <v>00</v>
      </c>
      <c r="M9" s="81" t="str">
        <f aca="false">IF(LEN(M10)&gt;2,MID(M10,2,2),M10)</f>
        <v>29</v>
      </c>
      <c r="N9" s="46" t="s">
        <v>68</v>
      </c>
      <c r="P9" s="68" t="str">
        <f aca="false">MID(H5,5,1)</f>
        <v>0</v>
      </c>
      <c r="Q9" s="69" t="str">
        <f aca="false">P9</f>
        <v>0</v>
      </c>
      <c r="R9" s="53" t="s">
        <v>80</v>
      </c>
      <c r="S9" s="105" t="s">
        <v>142</v>
      </c>
      <c r="T9" s="68" t="str">
        <f aca="false">MID(I5,5,1)</f>
        <v>0</v>
      </c>
      <c r="U9" s="69" t="str">
        <f aca="false">T9</f>
        <v>0</v>
      </c>
      <c r="V9" s="53" t="s">
        <v>80</v>
      </c>
      <c r="W9" s="70" t="s">
        <v>73</v>
      </c>
      <c r="X9" s="68" t="str">
        <f aca="false">MID(J5,5,1)</f>
        <v>0</v>
      </c>
      <c r="Y9" s="69" t="str">
        <f aca="false">X9</f>
        <v>0</v>
      </c>
      <c r="Z9" s="53" t="s">
        <v>80</v>
      </c>
      <c r="AA9" s="90" t="s">
        <v>143</v>
      </c>
      <c r="AB9" s="68" t="str">
        <f aca="false">MID(K5,5,1)</f>
        <v>0</v>
      </c>
      <c r="AC9" s="69" t="str">
        <f aca="false">AB9</f>
        <v>0</v>
      </c>
      <c r="AD9" s="53" t="s">
        <v>80</v>
      </c>
      <c r="AE9" s="70" t="s">
        <v>73</v>
      </c>
      <c r="AF9" s="68" t="str">
        <f aca="false">MID(L5,5,1)</f>
        <v>0</v>
      </c>
      <c r="AG9" s="69" t="str">
        <f aca="false">AF9</f>
        <v>0</v>
      </c>
      <c r="AH9" s="53" t="s">
        <v>80</v>
      </c>
      <c r="AI9" s="70" t="s">
        <v>73</v>
      </c>
      <c r="AJ9" s="66"/>
      <c r="AK9" s="66"/>
      <c r="AN9" s="0" t="str">
        <f aca="false">H108&amp;I108&amp;J108&amp;K108&amp;L108</f>
        <v>0000000000</v>
      </c>
      <c r="AO9" s="0" t="str">
        <f aca="false">AN9</f>
        <v>0000000000</v>
      </c>
      <c r="AQ9" s="0" t="str">
        <f aca="false">MID(A7,8,2)</f>
        <v>00</v>
      </c>
      <c r="AR9" s="111" t="str">
        <f aca="false">IFERROR(VLOOKUP($AQ9,$AS$9:$AT$44,2,0),"")</f>
        <v/>
      </c>
      <c r="AS9" s="108" t="s">
        <v>183</v>
      </c>
      <c r="AT9" s="112" t="n">
        <v>0</v>
      </c>
    </row>
    <row r="10" customFormat="false" ht="15" hidden="false" customHeight="false" outlineLevel="0" collapsed="false">
      <c r="A10" s="104" t="s">
        <v>144</v>
      </c>
      <c r="C10" s="53" t="s">
        <v>71</v>
      </c>
      <c r="D10" s="45" t="str">
        <f aca="false">HEX2BIN(D9,8)</f>
        <v>00000111</v>
      </c>
      <c r="E10" s="45" t="str">
        <f aca="false">HEX2BIN(E9,8)</f>
        <v>00100000</v>
      </c>
      <c r="F10" s="45" t="str">
        <f aca="false">HEX2BIN(F9,8)</f>
        <v>00000001</v>
      </c>
      <c r="G10" s="45" t="str">
        <f aca="false">HEX2BIN(G9,8)</f>
        <v>00000001</v>
      </c>
      <c r="H10" s="82" t="str">
        <f aca="false">Q5&amp;Q6&amp;Q7&amp;Q8&amp;Q9&amp;Q10&amp;Q11&amp;Q12</f>
        <v>00000000</v>
      </c>
      <c r="I10" s="45" t="str">
        <f aca="false">U5&amp;U6&amp;U7&amp;U8&amp;U9&amp;U10&amp;U11&amp;U12</f>
        <v>00000000</v>
      </c>
      <c r="J10" s="82" t="str">
        <f aca="false">Y5&amp;Y6&amp;Y7&amp;Y8&amp;Y9&amp;Y10&amp;Y11&amp;Y12</f>
        <v>00000000</v>
      </c>
      <c r="K10" s="82" t="str">
        <f aca="false">AC5&amp;AC6&amp;AC7&amp;AC8&amp;AC9&amp;AC10&amp;AC11&amp;AC12</f>
        <v>00000000</v>
      </c>
      <c r="L10" s="45" t="str">
        <f aca="false">AG5&amp;AG6&amp;AG7&amp;AG8&amp;AG9&amp;AG10&amp;AG11&amp;AG12</f>
        <v>00000000</v>
      </c>
      <c r="M10" s="45" t="str">
        <f aca="false">DEC2HEX(M11)</f>
        <v>29</v>
      </c>
      <c r="N10" s="46"/>
      <c r="P10" s="68" t="str">
        <f aca="false">MID(H5,6,1)</f>
        <v>0</v>
      </c>
      <c r="Q10" s="69" t="str">
        <f aca="false">P10</f>
        <v>0</v>
      </c>
      <c r="R10" s="53" t="s">
        <v>83</v>
      </c>
      <c r="S10" s="105"/>
      <c r="T10" s="68" t="str">
        <f aca="false">MID(I5,6,1)</f>
        <v>0</v>
      </c>
      <c r="U10" s="69" t="str">
        <f aca="false">T10</f>
        <v>0</v>
      </c>
      <c r="V10" s="53" t="s">
        <v>83</v>
      </c>
      <c r="W10" s="70" t="s">
        <v>73</v>
      </c>
      <c r="X10" s="68" t="str">
        <f aca="false">MID(J5,6,1)</f>
        <v>0</v>
      </c>
      <c r="Y10" s="69" t="str">
        <f aca="false">X10</f>
        <v>0</v>
      </c>
      <c r="Z10" s="53" t="s">
        <v>83</v>
      </c>
      <c r="AA10" s="70" t="s">
        <v>73</v>
      </c>
      <c r="AB10" s="68" t="str">
        <f aca="false">MID(K5,6,1)</f>
        <v>0</v>
      </c>
      <c r="AC10" s="69" t="str">
        <f aca="false">AB10</f>
        <v>0</v>
      </c>
      <c r="AD10" s="53" t="s">
        <v>83</v>
      </c>
      <c r="AE10" s="70" t="s">
        <v>73</v>
      </c>
      <c r="AF10" s="68" t="str">
        <f aca="false">MID(L5,6,1)</f>
        <v>0</v>
      </c>
      <c r="AG10" s="69" t="str">
        <f aca="false">AF10</f>
        <v>0</v>
      </c>
      <c r="AH10" s="53" t="s">
        <v>83</v>
      </c>
      <c r="AI10" s="70" t="s">
        <v>73</v>
      </c>
      <c r="AJ10" s="66"/>
      <c r="AK10" s="66"/>
      <c r="AN10" s="0" t="str">
        <f aca="false">H119&amp;I119&amp;J119&amp;K119&amp;L119</f>
        <v>0000000000</v>
      </c>
      <c r="AO10" s="0" t="str">
        <f aca="false">AN10</f>
        <v>0000000000</v>
      </c>
      <c r="AQ10" s="0" t="str">
        <f aca="false">MID(A7,10,2)</f>
        <v>00</v>
      </c>
      <c r="AR10" s="111" t="str">
        <f aca="false">IFERROR(VLOOKUP($AQ10,$AS$9:$AT$44,2,0),"")</f>
        <v/>
      </c>
      <c r="AS10" s="108" t="s">
        <v>106</v>
      </c>
      <c r="AT10" s="112" t="n">
        <v>1</v>
      </c>
    </row>
    <row r="11" customFormat="false" ht="15" hidden="false" customHeight="false" outlineLevel="0" collapsed="false">
      <c r="A11" s="104" t="s">
        <v>145</v>
      </c>
      <c r="C11" s="53" t="s">
        <v>75</v>
      </c>
      <c r="D11" s="45" t="n">
        <f aca="false">HEX2DEC(D9)</f>
        <v>7</v>
      </c>
      <c r="E11" s="45" t="n">
        <f aca="false">HEX2DEC(E9)</f>
        <v>32</v>
      </c>
      <c r="F11" s="45" t="n">
        <f aca="false">HEX2DEC(F9)</f>
        <v>1</v>
      </c>
      <c r="G11" s="45" t="n">
        <f aca="false">HEX2DEC(G9)</f>
        <v>1</v>
      </c>
      <c r="H11" s="45" t="n">
        <f aca="false">HEX2DEC(H9)</f>
        <v>0</v>
      </c>
      <c r="I11" s="45" t="n">
        <f aca="false">HEX2DEC(I9)</f>
        <v>0</v>
      </c>
      <c r="J11" s="45" t="n">
        <f aca="false">HEX2DEC(J9)</f>
        <v>0</v>
      </c>
      <c r="K11" s="45" t="n">
        <f aca="false">HEX2DEC(K9)</f>
        <v>0</v>
      </c>
      <c r="L11" s="45" t="n">
        <f aca="false">HEX2DEC(L9)</f>
        <v>0</v>
      </c>
      <c r="M11" s="45" t="n">
        <f aca="false">SUM(D11:L11)</f>
        <v>41</v>
      </c>
      <c r="N11" s="46"/>
      <c r="P11" s="68" t="str">
        <f aca="false">MID(H5,7,1)</f>
        <v>0</v>
      </c>
      <c r="Q11" s="69" t="str">
        <f aca="false">P11</f>
        <v>0</v>
      </c>
      <c r="R11" s="53" t="s">
        <v>84</v>
      </c>
      <c r="S11" s="105"/>
      <c r="T11" s="68" t="str">
        <f aca="false">MID(I5,7,1)</f>
        <v>0</v>
      </c>
      <c r="U11" s="69" t="str">
        <f aca="false">T11</f>
        <v>0</v>
      </c>
      <c r="V11" s="53" t="s">
        <v>84</v>
      </c>
      <c r="W11" s="70" t="s">
        <v>73</v>
      </c>
      <c r="X11" s="68" t="str">
        <f aca="false">MID(J5,7,1)</f>
        <v>0</v>
      </c>
      <c r="Y11" s="69" t="str">
        <f aca="false">X11</f>
        <v>0</v>
      </c>
      <c r="Z11" s="53" t="s">
        <v>84</v>
      </c>
      <c r="AA11" s="70" t="s">
        <v>73</v>
      </c>
      <c r="AB11" s="68" t="str">
        <f aca="false">MID(K5,7,1)</f>
        <v>0</v>
      </c>
      <c r="AC11" s="69" t="str">
        <f aca="false">AB11</f>
        <v>0</v>
      </c>
      <c r="AD11" s="53" t="s">
        <v>84</v>
      </c>
      <c r="AE11" s="70" t="s">
        <v>73</v>
      </c>
      <c r="AF11" s="68" t="str">
        <f aca="false">MID(L5,7,1)</f>
        <v>0</v>
      </c>
      <c r="AG11" s="69" t="str">
        <f aca="false">AF11</f>
        <v>0</v>
      </c>
      <c r="AH11" s="53" t="s">
        <v>84</v>
      </c>
      <c r="AI11" s="70" t="s">
        <v>73</v>
      </c>
      <c r="AJ11" s="66"/>
      <c r="AK11" s="66"/>
      <c r="AN11" s="0" t="str">
        <f aca="false">H130&amp;I130&amp;J130&amp;K130&amp;L130</f>
        <v>0000000000</v>
      </c>
      <c r="AO11" s="0" t="str">
        <f aca="false">AN11</f>
        <v>0000000000</v>
      </c>
      <c r="AQ11" s="0" t="str">
        <f aca="false">MID(A7,12,2)</f>
        <v>00</v>
      </c>
      <c r="AR11" s="111" t="str">
        <f aca="false">IFERROR(VLOOKUP($AQ11,$AS$9:$AT$44,2,0),"")</f>
        <v/>
      </c>
      <c r="AS11" s="108" t="s">
        <v>186</v>
      </c>
      <c r="AT11" s="112" t="n">
        <v>2</v>
      </c>
    </row>
    <row r="12" customFormat="false" ht="15.75" hidden="false" customHeight="false" outlineLevel="0" collapsed="false">
      <c r="A12" s="104" t="s">
        <v>146</v>
      </c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P12" s="86" t="str">
        <f aca="false">MID(H5,8,1)</f>
        <v>0</v>
      </c>
      <c r="Q12" s="93" t="str">
        <f aca="false">P12</f>
        <v>0</v>
      </c>
      <c r="R12" s="83" t="s">
        <v>86</v>
      </c>
      <c r="S12" s="105"/>
      <c r="T12" s="86" t="str">
        <f aca="false">MID(I5,8,1)</f>
        <v>0</v>
      </c>
      <c r="U12" s="93" t="str">
        <f aca="false">T12</f>
        <v>0</v>
      </c>
      <c r="V12" s="83" t="s">
        <v>86</v>
      </c>
      <c r="W12" s="34" t="s">
        <v>73</v>
      </c>
      <c r="X12" s="86" t="str">
        <f aca="false">MID(J5,8,1)</f>
        <v>0</v>
      </c>
      <c r="Y12" s="93" t="str">
        <f aca="false">X12</f>
        <v>0</v>
      </c>
      <c r="Z12" s="83" t="s">
        <v>86</v>
      </c>
      <c r="AA12" s="34" t="s">
        <v>73</v>
      </c>
      <c r="AB12" s="86" t="str">
        <f aca="false">MID(K5,8,1)</f>
        <v>0</v>
      </c>
      <c r="AC12" s="93" t="str">
        <f aca="false">AB12</f>
        <v>0</v>
      </c>
      <c r="AD12" s="83" t="s">
        <v>86</v>
      </c>
      <c r="AE12" s="34" t="s">
        <v>73</v>
      </c>
      <c r="AF12" s="86" t="str">
        <f aca="false">MID(L5,8,1)</f>
        <v>0</v>
      </c>
      <c r="AG12" s="93" t="str">
        <f aca="false">AF12</f>
        <v>0</v>
      </c>
      <c r="AH12" s="83" t="s">
        <v>86</v>
      </c>
      <c r="AI12" s="34" t="s">
        <v>73</v>
      </c>
      <c r="AJ12" s="66"/>
      <c r="AK12" s="66"/>
      <c r="AN12" s="0" t="str">
        <f aca="false">H141&amp;I141&amp;J141&amp;K141&amp;L141</f>
        <v>0000000000</v>
      </c>
      <c r="AO12" s="0" t="str">
        <f aca="false">AN12</f>
        <v>0000000000</v>
      </c>
      <c r="AQ12" s="0" t="str">
        <f aca="false">MID(A7,14,2)</f>
        <v>00</v>
      </c>
      <c r="AR12" s="111" t="str">
        <f aca="false">IFERROR(VLOOKUP($AQ12,$AS$9:$AT$44,2,0),"")</f>
        <v/>
      </c>
      <c r="AS12" s="108" t="s">
        <v>187</v>
      </c>
      <c r="AT12" s="112" t="n">
        <v>3</v>
      </c>
    </row>
    <row r="13" customFormat="false" ht="15.75" hidden="false" customHeight="false" outlineLevel="0" collapsed="false">
      <c r="A13" s="104" t="s">
        <v>147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 t="s">
        <v>47</v>
      </c>
      <c r="N13" s="42"/>
      <c r="P13" s="43" t="s">
        <v>148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N13" s="0" t="str">
        <f aca="false">H152&amp;I152&amp;J152&amp;K152&amp;L152</f>
        <v>0000000000</v>
      </c>
      <c r="AO13" s="0" t="str">
        <f aca="false">AN13</f>
        <v>0000000000</v>
      </c>
      <c r="AQ13" s="0" t="str">
        <f aca="false">MID(A7,16,2)</f>
        <v>00</v>
      </c>
      <c r="AR13" s="111" t="str">
        <f aca="false">IFERROR(VLOOKUP($AQ13,$AS$9:$AT$44,2,0),"")</f>
        <v/>
      </c>
      <c r="AS13" s="108" t="s">
        <v>189</v>
      </c>
      <c r="AT13" s="112" t="n">
        <v>4</v>
      </c>
    </row>
    <row r="14" customFormat="false" ht="15.75" hidden="false" customHeight="false" outlineLevel="0" collapsed="false">
      <c r="A14" s="104" t="s">
        <v>149</v>
      </c>
      <c r="C14" s="53"/>
      <c r="D14" s="44" t="s">
        <v>150</v>
      </c>
      <c r="E14" s="44"/>
      <c r="F14" s="44"/>
      <c r="G14" s="44"/>
      <c r="H14" s="45" t="s">
        <v>50</v>
      </c>
      <c r="I14" s="45" t="s">
        <v>51</v>
      </c>
      <c r="J14" s="45" t="s">
        <v>52</v>
      </c>
      <c r="K14" s="45" t="s">
        <v>53</v>
      </c>
      <c r="L14" s="45" t="s">
        <v>54</v>
      </c>
      <c r="M14" s="45" t="s">
        <v>55</v>
      </c>
      <c r="N14" s="46"/>
      <c r="P14" s="47" t="s">
        <v>56</v>
      </c>
      <c r="Q14" s="47"/>
      <c r="R14" s="47"/>
      <c r="S14" s="47"/>
      <c r="T14" s="48" t="s">
        <v>57</v>
      </c>
      <c r="U14" s="48"/>
      <c r="V14" s="48"/>
      <c r="W14" s="48"/>
      <c r="X14" s="49" t="s">
        <v>58</v>
      </c>
      <c r="Y14" s="49"/>
      <c r="Z14" s="49"/>
      <c r="AA14" s="49"/>
      <c r="AB14" s="50" t="s">
        <v>59</v>
      </c>
      <c r="AC14" s="50"/>
      <c r="AD14" s="50"/>
      <c r="AE14" s="50"/>
      <c r="AF14" s="92" t="s">
        <v>103</v>
      </c>
      <c r="AG14" s="92"/>
      <c r="AH14" s="92"/>
      <c r="AI14" s="92"/>
      <c r="AJ14" s="52" t="s">
        <v>61</v>
      </c>
      <c r="AK14" s="52"/>
      <c r="AN14" s="0" t="str">
        <f aca="false">H163&amp;I163&amp;J163&amp;K163&amp;L163</f>
        <v>0000000000</v>
      </c>
      <c r="AO14" s="0" t="str">
        <f aca="false">AN14</f>
        <v>0000000000</v>
      </c>
      <c r="AQ14" s="0" t="str">
        <f aca="false">MID(A8,8,2)</f>
        <v>00</v>
      </c>
      <c r="AR14" s="111" t="str">
        <f aca="false">IFERROR(VLOOKUP($AQ14,$AS$9:$AT$44,2,0),"")</f>
        <v/>
      </c>
      <c r="AS14" s="108" t="s">
        <v>190</v>
      </c>
      <c r="AT14" s="112" t="n">
        <v>5</v>
      </c>
    </row>
    <row r="15" customFormat="false" ht="15.75" hidden="false" customHeight="false" outlineLevel="0" collapsed="false">
      <c r="A15" s="104" t="s">
        <v>151</v>
      </c>
      <c r="C15" s="53" t="s">
        <v>62</v>
      </c>
      <c r="D15" s="54" t="s">
        <v>63</v>
      </c>
      <c r="E15" s="55" t="s">
        <v>131</v>
      </c>
      <c r="F15" s="55" t="s">
        <v>65</v>
      </c>
      <c r="G15" s="56" t="s">
        <v>89</v>
      </c>
      <c r="H15" s="57" t="s">
        <v>66</v>
      </c>
      <c r="I15" s="58" t="s">
        <v>66</v>
      </c>
      <c r="J15" s="59" t="s">
        <v>66</v>
      </c>
      <c r="K15" s="58" t="s">
        <v>66</v>
      </c>
      <c r="L15" s="60" t="s">
        <v>66</v>
      </c>
      <c r="M15" s="61" t="s">
        <v>66</v>
      </c>
      <c r="N15" s="46" t="s">
        <v>67</v>
      </c>
      <c r="P15" s="62" t="s">
        <v>67</v>
      </c>
      <c r="Q15" s="63" t="s">
        <v>68</v>
      </c>
      <c r="R15" s="64" t="s">
        <v>69</v>
      </c>
      <c r="S15" s="46"/>
      <c r="T15" s="62" t="s">
        <v>67</v>
      </c>
      <c r="U15" s="63" t="s">
        <v>68</v>
      </c>
      <c r="V15" s="64" t="s">
        <v>69</v>
      </c>
      <c r="W15" s="46"/>
      <c r="X15" s="62" t="s">
        <v>67</v>
      </c>
      <c r="Y15" s="63" t="s">
        <v>68</v>
      </c>
      <c r="Z15" s="64" t="s">
        <v>69</v>
      </c>
      <c r="AA15" s="46"/>
      <c r="AB15" s="62" t="s">
        <v>67</v>
      </c>
      <c r="AC15" s="63" t="s">
        <v>68</v>
      </c>
      <c r="AD15" s="64" t="s">
        <v>69</v>
      </c>
      <c r="AE15" s="46"/>
      <c r="AF15" s="62" t="s">
        <v>67</v>
      </c>
      <c r="AG15" s="63" t="s">
        <v>68</v>
      </c>
      <c r="AH15" s="64" t="s">
        <v>69</v>
      </c>
      <c r="AI15" s="65"/>
      <c r="AJ15" s="66" t="s">
        <v>70</v>
      </c>
      <c r="AK15" s="66"/>
      <c r="AN15" s="0" t="str">
        <f aca="false">H174&amp;I174&amp;J174&amp;K174&amp;L174</f>
        <v>0000000000</v>
      </c>
      <c r="AO15" s="0" t="str">
        <f aca="false">AN15</f>
        <v>0000000000</v>
      </c>
      <c r="AQ15" s="0" t="str">
        <f aca="false">MID(A8,14,2)</f>
        <v>00</v>
      </c>
      <c r="AR15" s="111" t="str">
        <f aca="false">IFERROR(VLOOKUP($AQ15,$AS$9:$AT$44,2,0),"")</f>
        <v/>
      </c>
      <c r="AS15" s="108" t="s">
        <v>191</v>
      </c>
      <c r="AT15" s="112" t="n">
        <v>6</v>
      </c>
    </row>
    <row r="16" customFormat="false" ht="15" hidden="false" customHeight="false" outlineLevel="0" collapsed="false">
      <c r="A16" s="104" t="s">
        <v>152</v>
      </c>
      <c r="C16" s="53" t="s">
        <v>71</v>
      </c>
      <c r="D16" s="45" t="str">
        <f aca="false">HEX2BIN(D15,8)</f>
        <v>00000111</v>
      </c>
      <c r="E16" s="45" t="str">
        <f aca="false">HEX2BIN(E15,8)</f>
        <v>00100000</v>
      </c>
      <c r="F16" s="45" t="str">
        <f aca="false">HEX2BIN(F15,8)</f>
        <v>00000001</v>
      </c>
      <c r="G16" s="45" t="str">
        <f aca="false">HEX2BIN(G15,8)</f>
        <v>00000010</v>
      </c>
      <c r="H16" s="45" t="str">
        <f aca="false">HEX2BIN(H15,8)</f>
        <v>00000000</v>
      </c>
      <c r="I16" s="45" t="str">
        <f aca="false">HEX2BIN(I15,8)</f>
        <v>00000000</v>
      </c>
      <c r="J16" s="45" t="str">
        <f aca="false">HEX2BIN(J15,8)</f>
        <v>00000000</v>
      </c>
      <c r="K16" s="45" t="str">
        <f aca="false">HEX2BIN(K15,8)</f>
        <v>00000000</v>
      </c>
      <c r="L16" s="45" t="str">
        <f aca="false">HEX2BIN(L15,8)</f>
        <v>00000000</v>
      </c>
      <c r="M16" s="65"/>
      <c r="N16" s="46"/>
      <c r="P16" s="68" t="str">
        <f aca="false">MID(H16,1,1)</f>
        <v>0</v>
      </c>
      <c r="Q16" s="69" t="str">
        <f aca="false">P16</f>
        <v>0</v>
      </c>
      <c r="R16" s="53" t="s">
        <v>72</v>
      </c>
      <c r="S16" s="145" t="s">
        <v>153</v>
      </c>
      <c r="T16" s="68" t="str">
        <f aca="false">MID(I16,1,1)</f>
        <v>0</v>
      </c>
      <c r="U16" s="69" t="str">
        <f aca="false">T16</f>
        <v>0</v>
      </c>
      <c r="V16" s="53" t="s">
        <v>72</v>
      </c>
      <c r="W16" s="70" t="s">
        <v>73</v>
      </c>
      <c r="X16" s="68" t="str">
        <f aca="false">MID(J16,1,1)</f>
        <v>0</v>
      </c>
      <c r="Y16" s="69" t="str">
        <f aca="false">X16</f>
        <v>0</v>
      </c>
      <c r="Z16" s="53" t="s">
        <v>72</v>
      </c>
      <c r="AA16" s="70" t="s">
        <v>73</v>
      </c>
      <c r="AB16" s="68" t="str">
        <f aca="false">MID(K16,1,1)</f>
        <v>0</v>
      </c>
      <c r="AC16" s="69" t="str">
        <f aca="false">AB16</f>
        <v>0</v>
      </c>
      <c r="AD16" s="53" t="s">
        <v>72</v>
      </c>
      <c r="AE16" s="70" t="s">
        <v>73</v>
      </c>
      <c r="AF16" s="68" t="str">
        <f aca="false">MID(L16,1,1)</f>
        <v>0</v>
      </c>
      <c r="AG16" s="69" t="str">
        <f aca="false">AF16</f>
        <v>0</v>
      </c>
      <c r="AH16" s="53" t="s">
        <v>72</v>
      </c>
      <c r="AI16" s="70" t="s">
        <v>73</v>
      </c>
      <c r="AJ16" s="66"/>
      <c r="AK16" s="66"/>
      <c r="AN16" s="0" t="str">
        <f aca="false">H185&amp;I185&amp;J185&amp;K185&amp;L185</f>
        <v>0000000000</v>
      </c>
      <c r="AO16" s="0" t="str">
        <f aca="false">AN16</f>
        <v>0000000000</v>
      </c>
      <c r="AQ16" s="0" t="str">
        <f aca="false">MID(A8,16,2)</f>
        <v>00</v>
      </c>
      <c r="AR16" s="111" t="str">
        <f aca="false">IFERROR(VLOOKUP($AQ16,$AS$9:$AT$44,2,0),"")</f>
        <v/>
      </c>
      <c r="AS16" s="108" t="s">
        <v>192</v>
      </c>
      <c r="AT16" s="112" t="n">
        <v>7</v>
      </c>
    </row>
    <row r="17" customFormat="false" ht="15" hidden="false" customHeight="false" outlineLevel="0" collapsed="false">
      <c r="A17" s="104" t="s">
        <v>154</v>
      </c>
      <c r="C17" s="53" t="s">
        <v>75</v>
      </c>
      <c r="D17" s="45" t="n">
        <f aca="false">HEX2DEC(D15)</f>
        <v>7</v>
      </c>
      <c r="E17" s="45" t="n">
        <f aca="false">HEX2DEC(E15)</f>
        <v>32</v>
      </c>
      <c r="F17" s="45" t="n">
        <f aca="false">HEX2DEC(F15)</f>
        <v>1</v>
      </c>
      <c r="G17" s="45" t="n">
        <f aca="false">HEX2DEC(G15)</f>
        <v>2</v>
      </c>
      <c r="H17" s="45" t="n">
        <f aca="false">HEX2DEC(H15)</f>
        <v>0</v>
      </c>
      <c r="I17" s="45" t="n">
        <f aca="false">HEX2DEC(I15)</f>
        <v>0</v>
      </c>
      <c r="J17" s="45" t="n">
        <f aca="false">HEX2DEC(J15)</f>
        <v>0</v>
      </c>
      <c r="K17" s="45" t="n">
        <f aca="false">HEX2DEC(K15)</f>
        <v>0</v>
      </c>
      <c r="L17" s="45" t="n">
        <f aca="false">HEX2DEC(L15)</f>
        <v>0</v>
      </c>
      <c r="M17" s="45" t="n">
        <f aca="false">SUM(D17:L17)</f>
        <v>42</v>
      </c>
      <c r="N17" s="46"/>
      <c r="P17" s="68" t="str">
        <f aca="false">MID(H16,2,1)</f>
        <v>0</v>
      </c>
      <c r="Q17" s="69" t="str">
        <f aca="false">P17</f>
        <v>0</v>
      </c>
      <c r="R17" s="53" t="s">
        <v>76</v>
      </c>
      <c r="S17" s="70" t="s">
        <v>73</v>
      </c>
      <c r="T17" s="68" t="str">
        <f aca="false">MID(I16,2,1)</f>
        <v>0</v>
      </c>
      <c r="U17" s="69" t="str">
        <f aca="false">T17</f>
        <v>0</v>
      </c>
      <c r="V17" s="53" t="s">
        <v>76</v>
      </c>
      <c r="W17" s="70" t="s">
        <v>73</v>
      </c>
      <c r="X17" s="68" t="str">
        <f aca="false">MID(J16,2,1)</f>
        <v>0</v>
      </c>
      <c r="Y17" s="69" t="str">
        <f aca="false">X17</f>
        <v>0</v>
      </c>
      <c r="Z17" s="53" t="s">
        <v>76</v>
      </c>
      <c r="AA17" s="70" t="s">
        <v>73</v>
      </c>
      <c r="AB17" s="68" t="str">
        <f aca="false">MID(K16,2,1)</f>
        <v>0</v>
      </c>
      <c r="AC17" s="69" t="str">
        <f aca="false">AB17</f>
        <v>0</v>
      </c>
      <c r="AD17" s="53" t="s">
        <v>76</v>
      </c>
      <c r="AE17" s="70" t="s">
        <v>73</v>
      </c>
      <c r="AF17" s="68" t="str">
        <f aca="false">MID(L16,2,1)</f>
        <v>0</v>
      </c>
      <c r="AG17" s="69" t="str">
        <f aca="false">AF17</f>
        <v>0</v>
      </c>
      <c r="AH17" s="53" t="s">
        <v>76</v>
      </c>
      <c r="AI17" s="70" t="s">
        <v>73</v>
      </c>
      <c r="AJ17" s="66"/>
      <c r="AK17" s="66"/>
      <c r="AN17" s="0" t="str">
        <f aca="false">H196&amp;I196&amp;J196&amp;K196&amp;L196</f>
        <v>0000000000</v>
      </c>
      <c r="AO17" s="0" t="str">
        <f aca="false">AN17</f>
        <v>0000000000</v>
      </c>
      <c r="AQ17" s="0" t="str">
        <f aca="false">MID(A9,8,2)</f>
        <v>00</v>
      </c>
      <c r="AR17" s="111" t="str">
        <f aca="false">IFERROR(VLOOKUP($AQ17,$AS$9:$AT$44,2,0),"")</f>
        <v/>
      </c>
      <c r="AS17" s="108" t="s">
        <v>193</v>
      </c>
      <c r="AT17" s="112" t="n">
        <v>8</v>
      </c>
    </row>
    <row r="18" customFormat="false" ht="15" hidden="false" customHeight="false" outlineLevel="0" collapsed="false">
      <c r="A18" s="104" t="s">
        <v>155</v>
      </c>
      <c r="C18" s="5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6"/>
      <c r="P18" s="68" t="str">
        <f aca="false">MID(H16,3,1)</f>
        <v>0</v>
      </c>
      <c r="Q18" s="69" t="str">
        <f aca="false">P18</f>
        <v>0</v>
      </c>
      <c r="R18" s="53" t="s">
        <v>78</v>
      </c>
      <c r="S18" s="70" t="s">
        <v>73</v>
      </c>
      <c r="T18" s="68" t="str">
        <f aca="false">MID(I16,3,1)</f>
        <v>0</v>
      </c>
      <c r="U18" s="69" t="str">
        <f aca="false">T18</f>
        <v>0</v>
      </c>
      <c r="V18" s="53" t="s">
        <v>78</v>
      </c>
      <c r="W18" s="70" t="s">
        <v>73</v>
      </c>
      <c r="X18" s="68" t="str">
        <f aca="false">MID(J16,3,1)</f>
        <v>0</v>
      </c>
      <c r="Y18" s="69" t="str">
        <f aca="false">X18</f>
        <v>0</v>
      </c>
      <c r="Z18" s="53" t="s">
        <v>78</v>
      </c>
      <c r="AA18" s="70" t="s">
        <v>73</v>
      </c>
      <c r="AB18" s="68" t="str">
        <f aca="false">MID(K16,3,1)</f>
        <v>0</v>
      </c>
      <c r="AC18" s="69" t="str">
        <f aca="false">AB18</f>
        <v>0</v>
      </c>
      <c r="AD18" s="53" t="s">
        <v>78</v>
      </c>
      <c r="AE18" s="70" t="s">
        <v>73</v>
      </c>
      <c r="AF18" s="68" t="str">
        <f aca="false">MID(L16,3,1)</f>
        <v>0</v>
      </c>
      <c r="AG18" s="69" t="str">
        <f aca="false">AF18</f>
        <v>0</v>
      </c>
      <c r="AH18" s="53" t="s">
        <v>78</v>
      </c>
      <c r="AI18" s="70" t="s">
        <v>73</v>
      </c>
      <c r="AJ18" s="66"/>
      <c r="AK18" s="66"/>
      <c r="AN18" s="0" t="str">
        <f aca="false">H207&amp;I207&amp;J207&amp;K207&amp;L207</f>
        <v>0000000000</v>
      </c>
      <c r="AO18" s="0" t="str">
        <f aca="false">AN18</f>
        <v>0000000000</v>
      </c>
      <c r="AQ18" s="0" t="str">
        <f aca="false">MID(A9,10,2)</f>
        <v>00</v>
      </c>
      <c r="AR18" s="111" t="str">
        <f aca="false">IFERROR(VLOOKUP($AQ18,$AS$9:$AT$44,2,0),"")</f>
        <v/>
      </c>
      <c r="AS18" s="108" t="s">
        <v>194</v>
      </c>
      <c r="AT18" s="112" t="n">
        <v>9</v>
      </c>
    </row>
    <row r="19" customFormat="false" ht="15.75" hidden="false" customHeight="false" outlineLevel="0" collapsed="false">
      <c r="A19" s="104" t="s">
        <v>156</v>
      </c>
      <c r="C19" s="53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46"/>
      <c r="P19" s="68" t="str">
        <f aca="false">MID(H16,4,1)</f>
        <v>0</v>
      </c>
      <c r="Q19" s="69" t="str">
        <f aca="false">P19</f>
        <v>0</v>
      </c>
      <c r="R19" s="53" t="s">
        <v>79</v>
      </c>
      <c r="S19" s="70" t="s">
        <v>73</v>
      </c>
      <c r="T19" s="68" t="str">
        <f aca="false">MID(I16,4,1)</f>
        <v>0</v>
      </c>
      <c r="U19" s="69" t="str">
        <f aca="false">T19</f>
        <v>0</v>
      </c>
      <c r="V19" s="53" t="s">
        <v>79</v>
      </c>
      <c r="W19" s="70" t="s">
        <v>73</v>
      </c>
      <c r="X19" s="68" t="str">
        <f aca="false">MID(J16,4,1)</f>
        <v>0</v>
      </c>
      <c r="Y19" s="69" t="str">
        <f aca="false">X19</f>
        <v>0</v>
      </c>
      <c r="Z19" s="53" t="s">
        <v>79</v>
      </c>
      <c r="AA19" s="70" t="s">
        <v>73</v>
      </c>
      <c r="AB19" s="68" t="str">
        <f aca="false">MID(K16,4,1)</f>
        <v>0</v>
      </c>
      <c r="AC19" s="69" t="str">
        <f aca="false">AB19</f>
        <v>0</v>
      </c>
      <c r="AD19" s="53" t="s">
        <v>79</v>
      </c>
      <c r="AE19" s="70" t="s">
        <v>73</v>
      </c>
      <c r="AF19" s="68" t="str">
        <f aca="false">MID(L16,4,1)</f>
        <v>0</v>
      </c>
      <c r="AG19" s="69" t="str">
        <f aca="false">AF19</f>
        <v>0</v>
      </c>
      <c r="AH19" s="53" t="s">
        <v>79</v>
      </c>
      <c r="AI19" s="70" t="s">
        <v>73</v>
      </c>
      <c r="AJ19" s="66"/>
      <c r="AK19" s="66"/>
      <c r="AN19" s="0" t="str">
        <f aca="false">H218&amp;I218&amp;J218&amp;K218&amp;L218</f>
        <v>0000000000</v>
      </c>
      <c r="AO19" s="0" t="str">
        <f aca="false">AN19</f>
        <v>0000000000</v>
      </c>
      <c r="AQ19" s="0" t="str">
        <f aca="false">MID(A9,12,2)</f>
        <v>00</v>
      </c>
      <c r="AR19" s="111" t="str">
        <f aca="false">IFERROR(VLOOKUP($AQ19,$AS$9:$AT$44,2,0),"")</f>
        <v/>
      </c>
      <c r="AS19" s="108" t="s">
        <v>195</v>
      </c>
      <c r="AT19" s="112" t="s">
        <v>196</v>
      </c>
    </row>
    <row r="20" customFormat="false" ht="15.75" hidden="false" customHeight="false" outlineLevel="0" collapsed="false">
      <c r="A20" s="104" t="s">
        <v>157</v>
      </c>
      <c r="C20" s="53" t="s">
        <v>62</v>
      </c>
      <c r="D20" s="73" t="str">
        <f aca="false">D15</f>
        <v>07</v>
      </c>
      <c r="E20" s="74" t="str">
        <f aca="false">E15</f>
        <v>20</v>
      </c>
      <c r="F20" s="74" t="str">
        <f aca="false">F15</f>
        <v>01</v>
      </c>
      <c r="G20" s="75" t="str">
        <f aca="false">G15</f>
        <v>02</v>
      </c>
      <c r="H20" s="76" t="str">
        <f aca="false">BIN2HEX(H21,2)</f>
        <v>00</v>
      </c>
      <c r="I20" s="77" t="str">
        <f aca="false">BIN2HEX(I21,2)</f>
        <v>00</v>
      </c>
      <c r="J20" s="78" t="str">
        <f aca="false">BIN2HEX(J21,2)</f>
        <v>00</v>
      </c>
      <c r="K20" s="79" t="str">
        <f aca="false">BIN2HEX(K21,2)</f>
        <v>00</v>
      </c>
      <c r="L20" s="80" t="str">
        <f aca="false">BIN2HEX(L21,2)</f>
        <v>00</v>
      </c>
      <c r="M20" s="81" t="str">
        <f aca="false">IF(LEN(M21)&gt;2,MID(M21,2,2),M21)</f>
        <v>2A</v>
      </c>
      <c r="N20" s="46" t="s">
        <v>68</v>
      </c>
      <c r="P20" s="68" t="str">
        <f aca="false">MID(H16,5,1)</f>
        <v>0</v>
      </c>
      <c r="Q20" s="69" t="str">
        <f aca="false">P20</f>
        <v>0</v>
      </c>
      <c r="R20" s="53" t="s">
        <v>80</v>
      </c>
      <c r="S20" s="70" t="s">
        <v>73</v>
      </c>
      <c r="T20" s="68" t="str">
        <f aca="false">MID(I16,5,1)</f>
        <v>0</v>
      </c>
      <c r="U20" s="69" t="str">
        <f aca="false">T20</f>
        <v>0</v>
      </c>
      <c r="V20" s="53" t="s">
        <v>80</v>
      </c>
      <c r="W20" s="70" t="s">
        <v>73</v>
      </c>
      <c r="X20" s="68" t="str">
        <f aca="false">MID(J16,5,1)</f>
        <v>0</v>
      </c>
      <c r="Y20" s="69" t="str">
        <f aca="false">X20</f>
        <v>0</v>
      </c>
      <c r="Z20" s="53" t="s">
        <v>80</v>
      </c>
      <c r="AA20" s="70" t="s">
        <v>73</v>
      </c>
      <c r="AB20" s="68" t="str">
        <f aca="false">MID(K16,5,1)</f>
        <v>0</v>
      </c>
      <c r="AC20" s="69" t="str">
        <f aca="false">AB20</f>
        <v>0</v>
      </c>
      <c r="AD20" s="53" t="s">
        <v>80</v>
      </c>
      <c r="AE20" s="70" t="s">
        <v>73</v>
      </c>
      <c r="AF20" s="68" t="str">
        <f aca="false">MID(L16,5,1)</f>
        <v>0</v>
      </c>
      <c r="AG20" s="69" t="str">
        <f aca="false">AF20</f>
        <v>0</v>
      </c>
      <c r="AH20" s="53" t="s">
        <v>80</v>
      </c>
      <c r="AI20" s="70" t="s">
        <v>73</v>
      </c>
      <c r="AJ20" s="66"/>
      <c r="AK20" s="66"/>
      <c r="AN20" s="0" t="str">
        <f aca="false">H229&amp;I229&amp;J229&amp;K229&amp;L229</f>
        <v>0000000000</v>
      </c>
      <c r="AO20" s="0" t="str">
        <f aca="false">AN20</f>
        <v>0000000000</v>
      </c>
      <c r="AQ20" s="0" t="str">
        <f aca="false">MID(A9,14,2)</f>
        <v>00</v>
      </c>
      <c r="AR20" s="111" t="str">
        <f aca="false">IFERROR(VLOOKUP($AQ20,$AS$9:$AT$44,2,0),"")</f>
        <v/>
      </c>
      <c r="AS20" s="108" t="s">
        <v>198</v>
      </c>
      <c r="AT20" s="112" t="s">
        <v>199</v>
      </c>
    </row>
    <row r="21" customFormat="false" ht="15" hidden="false" customHeight="false" outlineLevel="0" collapsed="false">
      <c r="A21" s="104" t="s">
        <v>158</v>
      </c>
      <c r="C21" s="53" t="s">
        <v>71</v>
      </c>
      <c r="D21" s="45" t="str">
        <f aca="false">HEX2BIN(D20,8)</f>
        <v>00000111</v>
      </c>
      <c r="E21" s="45" t="str">
        <f aca="false">HEX2BIN(E20,8)</f>
        <v>00100000</v>
      </c>
      <c r="F21" s="45" t="str">
        <f aca="false">HEX2BIN(F20,8)</f>
        <v>00000001</v>
      </c>
      <c r="G21" s="45" t="str">
        <f aca="false">HEX2BIN(G20,8)</f>
        <v>00000010</v>
      </c>
      <c r="H21" s="82" t="str">
        <f aca="false">Q16&amp;Q17&amp;Q18&amp;Q19&amp;Q20&amp;Q21&amp;Q22&amp;Q23</f>
        <v>00000000</v>
      </c>
      <c r="I21" s="45" t="str">
        <f aca="false">U16&amp;U17&amp;U18&amp;U19&amp;U20&amp;U21&amp;U22&amp;U23</f>
        <v>00000000</v>
      </c>
      <c r="J21" s="82" t="str">
        <f aca="false">Y16&amp;Y17&amp;Y18&amp;Y19&amp;Y20&amp;Y21&amp;Y22&amp;Y23</f>
        <v>00000000</v>
      </c>
      <c r="K21" s="82" t="str">
        <f aca="false">AC16&amp;AC17&amp;AC18&amp;AC19&amp;AC20&amp;AC21&amp;AC22&amp;AC23</f>
        <v>00000000</v>
      </c>
      <c r="L21" s="45" t="str">
        <f aca="false">AG16&amp;AG17&amp;AG18&amp;AG19&amp;AG20&amp;AG21&amp;AG22&amp;AG23</f>
        <v>00000000</v>
      </c>
      <c r="M21" s="45" t="str">
        <f aca="false">DEC2HEX(M22)</f>
        <v>2A</v>
      </c>
      <c r="N21" s="46"/>
      <c r="P21" s="68" t="str">
        <f aca="false">MID(H16,6,1)</f>
        <v>0</v>
      </c>
      <c r="Q21" s="69" t="str">
        <f aca="false">P21</f>
        <v>0</v>
      </c>
      <c r="R21" s="53" t="s">
        <v>83</v>
      </c>
      <c r="S21" s="70" t="s">
        <v>73</v>
      </c>
      <c r="T21" s="68" t="str">
        <f aca="false">MID(I16,6,1)</f>
        <v>0</v>
      </c>
      <c r="U21" s="69" t="str">
        <f aca="false">T21</f>
        <v>0</v>
      </c>
      <c r="V21" s="53" t="s">
        <v>83</v>
      </c>
      <c r="W21" s="70" t="s">
        <v>73</v>
      </c>
      <c r="X21" s="68" t="str">
        <f aca="false">MID(J16,6,1)</f>
        <v>0</v>
      </c>
      <c r="Y21" s="69" t="str">
        <f aca="false">X21</f>
        <v>0</v>
      </c>
      <c r="Z21" s="53" t="s">
        <v>83</v>
      </c>
      <c r="AA21" s="70" t="s">
        <v>73</v>
      </c>
      <c r="AB21" s="68" t="str">
        <f aca="false">MID(K16,6,1)</f>
        <v>0</v>
      </c>
      <c r="AC21" s="69" t="str">
        <f aca="false">AB21</f>
        <v>0</v>
      </c>
      <c r="AD21" s="53" t="s">
        <v>83</v>
      </c>
      <c r="AE21" s="70" t="s">
        <v>73</v>
      </c>
      <c r="AF21" s="68" t="str">
        <f aca="false">MID(L16,6,1)</f>
        <v>0</v>
      </c>
      <c r="AG21" s="69" t="str">
        <f aca="false">AF21</f>
        <v>0</v>
      </c>
      <c r="AH21" s="53" t="s">
        <v>83</v>
      </c>
      <c r="AI21" s="70" t="s">
        <v>73</v>
      </c>
      <c r="AJ21" s="66"/>
      <c r="AK21" s="66"/>
      <c r="AN21" s="0" t="str">
        <f aca="false">H240&amp;I240&amp;J240&amp;K240&amp;L240</f>
        <v>0000000000</v>
      </c>
      <c r="AO21" s="0" t="str">
        <f aca="false">AN21</f>
        <v>0000000000</v>
      </c>
      <c r="AQ21" s="0" t="str">
        <f aca="false">MID(A10,10,2)</f>
        <v>00</v>
      </c>
      <c r="AR21" s="111" t="str">
        <f aca="false">IFERROR(VLOOKUP($AQ21,$AS$9:$AT$44,2,0),"")</f>
        <v/>
      </c>
      <c r="AS21" s="108" t="s">
        <v>203</v>
      </c>
      <c r="AT21" s="112" t="s">
        <v>204</v>
      </c>
    </row>
    <row r="22" customFormat="false" ht="15" hidden="false" customHeight="false" outlineLevel="0" collapsed="false">
      <c r="A22" s="104" t="s">
        <v>159</v>
      </c>
      <c r="C22" s="53" t="s">
        <v>75</v>
      </c>
      <c r="D22" s="45" t="n">
        <f aca="false">HEX2DEC(D20)</f>
        <v>7</v>
      </c>
      <c r="E22" s="45" t="n">
        <f aca="false">HEX2DEC(E20)</f>
        <v>32</v>
      </c>
      <c r="F22" s="45" t="n">
        <f aca="false">HEX2DEC(F20)</f>
        <v>1</v>
      </c>
      <c r="G22" s="45" t="n">
        <f aca="false">HEX2DEC(G20)</f>
        <v>2</v>
      </c>
      <c r="H22" s="45" t="n">
        <f aca="false">HEX2DEC(H20)</f>
        <v>0</v>
      </c>
      <c r="I22" s="45" t="n">
        <f aca="false">HEX2DEC(I20)</f>
        <v>0</v>
      </c>
      <c r="J22" s="45" t="n">
        <f aca="false">HEX2DEC(J20)</f>
        <v>0</v>
      </c>
      <c r="K22" s="45" t="n">
        <f aca="false">HEX2DEC(K20)</f>
        <v>0</v>
      </c>
      <c r="L22" s="45" t="n">
        <f aca="false">HEX2DEC(L20)</f>
        <v>0</v>
      </c>
      <c r="M22" s="45" t="n">
        <f aca="false">SUM(D22:L22)</f>
        <v>42</v>
      </c>
      <c r="N22" s="46"/>
      <c r="P22" s="68" t="str">
        <f aca="false">MID(H16,7,1)</f>
        <v>0</v>
      </c>
      <c r="Q22" s="69" t="str">
        <f aca="false">P22</f>
        <v>0</v>
      </c>
      <c r="R22" s="53" t="s">
        <v>84</v>
      </c>
      <c r="S22" s="70" t="s">
        <v>73</v>
      </c>
      <c r="T22" s="68" t="str">
        <f aca="false">MID(I16,7,1)</f>
        <v>0</v>
      </c>
      <c r="U22" s="69" t="str">
        <f aca="false">T22</f>
        <v>0</v>
      </c>
      <c r="V22" s="53" t="s">
        <v>84</v>
      </c>
      <c r="W22" s="70" t="s">
        <v>73</v>
      </c>
      <c r="X22" s="68" t="str">
        <f aca="false">MID(J16,7,1)</f>
        <v>0</v>
      </c>
      <c r="Y22" s="69" t="str">
        <f aca="false">X22</f>
        <v>0</v>
      </c>
      <c r="Z22" s="53" t="s">
        <v>84</v>
      </c>
      <c r="AA22" s="70" t="s">
        <v>73</v>
      </c>
      <c r="AB22" s="68" t="str">
        <f aca="false">MID(K16,7,1)</f>
        <v>0</v>
      </c>
      <c r="AC22" s="69" t="str">
        <f aca="false">AB22</f>
        <v>0</v>
      </c>
      <c r="AD22" s="53" t="s">
        <v>84</v>
      </c>
      <c r="AE22" s="70" t="s">
        <v>73</v>
      </c>
      <c r="AF22" s="68" t="str">
        <f aca="false">MID(L16,7,1)</f>
        <v>0</v>
      </c>
      <c r="AG22" s="69" t="str">
        <f aca="false">AF22</f>
        <v>0</v>
      </c>
      <c r="AH22" s="53" t="s">
        <v>84</v>
      </c>
      <c r="AI22" s="70" t="s">
        <v>73</v>
      </c>
      <c r="AJ22" s="66"/>
      <c r="AK22" s="66"/>
      <c r="AN22" s="0" t="str">
        <f aca="false">H251&amp;I251&amp;J251&amp;K251&amp;L251</f>
        <v>0000000000</v>
      </c>
      <c r="AO22" s="0" t="str">
        <f aca="false">AN22</f>
        <v>0000000000</v>
      </c>
      <c r="AQ22" s="0" t="str">
        <f aca="false">MID(A10,12,2)</f>
        <v>00</v>
      </c>
      <c r="AR22" s="111" t="str">
        <f aca="false">IFERROR(VLOOKUP($AQ22,$AS$9:$AT$44,2,0),"")</f>
        <v/>
      </c>
      <c r="AS22" s="108" t="s">
        <v>205</v>
      </c>
      <c r="AT22" s="112" t="s">
        <v>206</v>
      </c>
    </row>
    <row r="23" customFormat="false" ht="15.75" hidden="false" customHeight="false" outlineLevel="0" collapsed="false">
      <c r="A23" s="104" t="s">
        <v>160</v>
      </c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P23" s="86" t="str">
        <f aca="false">MID(H16,8,1)</f>
        <v>0</v>
      </c>
      <c r="Q23" s="93" t="str">
        <f aca="false">P23</f>
        <v>0</v>
      </c>
      <c r="R23" s="83" t="s">
        <v>86</v>
      </c>
      <c r="S23" s="34" t="s">
        <v>73</v>
      </c>
      <c r="T23" s="86" t="str">
        <f aca="false">MID(I16,8,1)</f>
        <v>0</v>
      </c>
      <c r="U23" s="93" t="str">
        <f aca="false">T23</f>
        <v>0</v>
      </c>
      <c r="V23" s="83" t="s">
        <v>86</v>
      </c>
      <c r="W23" s="34" t="s">
        <v>73</v>
      </c>
      <c r="X23" s="86" t="str">
        <f aca="false">MID(J16,8,1)</f>
        <v>0</v>
      </c>
      <c r="Y23" s="93" t="str">
        <f aca="false">X23</f>
        <v>0</v>
      </c>
      <c r="Z23" s="83" t="s">
        <v>86</v>
      </c>
      <c r="AA23" s="34" t="s">
        <v>73</v>
      </c>
      <c r="AB23" s="86" t="str">
        <f aca="false">MID(K16,8,1)</f>
        <v>0</v>
      </c>
      <c r="AC23" s="93" t="str">
        <f aca="false">AB23</f>
        <v>0</v>
      </c>
      <c r="AD23" s="83" t="s">
        <v>86</v>
      </c>
      <c r="AE23" s="34" t="s">
        <v>73</v>
      </c>
      <c r="AF23" s="86" t="str">
        <f aca="false">MID(L16,8,1)</f>
        <v>0</v>
      </c>
      <c r="AG23" s="93" t="str">
        <f aca="false">AF23</f>
        <v>0</v>
      </c>
      <c r="AH23" s="83" t="s">
        <v>86</v>
      </c>
      <c r="AI23" s="34" t="s">
        <v>73</v>
      </c>
      <c r="AJ23" s="66"/>
      <c r="AK23" s="66"/>
      <c r="AN23" s="0" t="str">
        <f aca="false">H262&amp;I262&amp;J262&amp;K262&amp;L262</f>
        <v>0000000000</v>
      </c>
      <c r="AO23" s="0" t="str">
        <f aca="false">AN23</f>
        <v>0000000000</v>
      </c>
      <c r="AQ23" s="0" t="str">
        <f aca="false">MID(A10,14,2)</f>
        <v>00</v>
      </c>
      <c r="AR23" s="111" t="str">
        <f aca="false">IFERROR(VLOOKUP($AQ23,$AS$9:$AT$44,2,0),"")</f>
        <v/>
      </c>
      <c r="AS23" s="108" t="s">
        <v>207</v>
      </c>
      <c r="AT23" s="112" t="s">
        <v>208</v>
      </c>
    </row>
    <row r="24" customFormat="false" ht="15.75" hidden="false" customHeight="false" outlineLevel="0" collapsed="false">
      <c r="A24" s="104" t="s">
        <v>161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 t="s">
        <v>47</v>
      </c>
      <c r="N24" s="42"/>
      <c r="P24" s="43" t="s">
        <v>162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N24" s="0" t="str">
        <f aca="false">H273&amp;I273&amp;J273&amp;K273&amp;L273</f>
        <v>0000000000</v>
      </c>
      <c r="AO24" s="0" t="str">
        <f aca="false">AN24</f>
        <v>0000000000</v>
      </c>
      <c r="AQ24" s="0" t="str">
        <f aca="false">MID(A10,16,2)</f>
        <v>00</v>
      </c>
      <c r="AR24" s="111" t="str">
        <f aca="false">IFERROR(VLOOKUP($AQ24,$AS$9:$AT$44,2,0),"")</f>
        <v/>
      </c>
      <c r="AS24" s="108" t="s">
        <v>209</v>
      </c>
      <c r="AT24" s="112" t="s">
        <v>210</v>
      </c>
    </row>
    <row r="25" customFormat="false" ht="15.75" hidden="false" customHeight="false" outlineLevel="0" collapsed="false">
      <c r="A25" s="104" t="s">
        <v>163</v>
      </c>
      <c r="C25" s="53"/>
      <c r="D25" s="44" t="s">
        <v>164</v>
      </c>
      <c r="E25" s="44"/>
      <c r="F25" s="44"/>
      <c r="G25" s="44"/>
      <c r="H25" s="45" t="s">
        <v>50</v>
      </c>
      <c r="I25" s="45" t="s">
        <v>51</v>
      </c>
      <c r="J25" s="45" t="s">
        <v>52</v>
      </c>
      <c r="K25" s="45" t="s">
        <v>53</v>
      </c>
      <c r="L25" s="45" t="s">
        <v>54</v>
      </c>
      <c r="M25" s="45" t="s">
        <v>55</v>
      </c>
      <c r="N25" s="46"/>
      <c r="P25" s="47" t="s">
        <v>56</v>
      </c>
      <c r="Q25" s="47"/>
      <c r="R25" s="47"/>
      <c r="S25" s="47"/>
      <c r="T25" s="48" t="s">
        <v>57</v>
      </c>
      <c r="U25" s="48"/>
      <c r="V25" s="48"/>
      <c r="W25" s="48"/>
      <c r="X25" s="49" t="s">
        <v>58</v>
      </c>
      <c r="Y25" s="49"/>
      <c r="Z25" s="49"/>
      <c r="AA25" s="49"/>
      <c r="AB25" s="50" t="s">
        <v>59</v>
      </c>
      <c r="AC25" s="50"/>
      <c r="AD25" s="50"/>
      <c r="AE25" s="50"/>
      <c r="AF25" s="92" t="s">
        <v>103</v>
      </c>
      <c r="AG25" s="92"/>
      <c r="AH25" s="92"/>
      <c r="AI25" s="92"/>
      <c r="AJ25" s="52" t="s">
        <v>61</v>
      </c>
      <c r="AK25" s="52"/>
      <c r="AN25" s="0" t="str">
        <f aca="false">H284&amp;I284&amp;J284&amp;K284&amp;L284</f>
        <v>0000000000</v>
      </c>
      <c r="AO25" s="0" t="str">
        <f aca="false">AN25</f>
        <v>0000000000</v>
      </c>
      <c r="AQ25" s="0" t="str">
        <f aca="false">MID(A11,8,2)</f>
        <v>00</v>
      </c>
      <c r="AR25" s="111" t="str">
        <f aca="false">IFERROR(VLOOKUP($AQ25,$AS$9:$AT$44,2,0),"")</f>
        <v/>
      </c>
      <c r="AS25" s="108" t="s">
        <v>211</v>
      </c>
      <c r="AT25" s="112" t="s">
        <v>212</v>
      </c>
    </row>
    <row r="26" customFormat="false" ht="15.75" hidden="false" customHeight="false" outlineLevel="0" collapsed="false">
      <c r="A26" s="104" t="s">
        <v>165</v>
      </c>
      <c r="C26" s="53" t="s">
        <v>62</v>
      </c>
      <c r="D26" s="54" t="s">
        <v>63</v>
      </c>
      <c r="E26" s="55" t="s">
        <v>131</v>
      </c>
      <c r="F26" s="55" t="s">
        <v>89</v>
      </c>
      <c r="G26" s="56" t="s">
        <v>65</v>
      </c>
      <c r="H26" s="57" t="s">
        <v>66</v>
      </c>
      <c r="I26" s="58" t="s">
        <v>66</v>
      </c>
      <c r="J26" s="59" t="s">
        <v>66</v>
      </c>
      <c r="K26" s="58" t="s">
        <v>66</v>
      </c>
      <c r="L26" s="60" t="s">
        <v>66</v>
      </c>
      <c r="M26" s="61" t="s">
        <v>66</v>
      </c>
      <c r="N26" s="46" t="s">
        <v>67</v>
      </c>
      <c r="P26" s="62" t="s">
        <v>67</v>
      </c>
      <c r="Q26" s="63" t="s">
        <v>68</v>
      </c>
      <c r="R26" s="64" t="s">
        <v>69</v>
      </c>
      <c r="S26" s="46"/>
      <c r="T26" s="62" t="s">
        <v>67</v>
      </c>
      <c r="U26" s="63" t="s">
        <v>68</v>
      </c>
      <c r="V26" s="64" t="s">
        <v>69</v>
      </c>
      <c r="W26" s="46"/>
      <c r="X26" s="62" t="s">
        <v>67</v>
      </c>
      <c r="Y26" s="63" t="s">
        <v>68</v>
      </c>
      <c r="Z26" s="64" t="s">
        <v>69</v>
      </c>
      <c r="AA26" s="46"/>
      <c r="AB26" s="62" t="s">
        <v>67</v>
      </c>
      <c r="AC26" s="63" t="s">
        <v>68</v>
      </c>
      <c r="AD26" s="64" t="s">
        <v>69</v>
      </c>
      <c r="AE26" s="46"/>
      <c r="AF26" s="62" t="s">
        <v>67</v>
      </c>
      <c r="AG26" s="63" t="s">
        <v>68</v>
      </c>
      <c r="AH26" s="64" t="s">
        <v>69</v>
      </c>
      <c r="AI26" s="65"/>
      <c r="AJ26" s="66" t="s">
        <v>70</v>
      </c>
      <c r="AK26" s="66"/>
      <c r="AN26" s="0" t="str">
        <f aca="false">H295&amp;I295&amp;J295&amp;K295&amp;L295</f>
        <v>0000000000</v>
      </c>
      <c r="AO26" s="0" t="str">
        <f aca="false">AN26</f>
        <v>0000000000</v>
      </c>
      <c r="AS26" s="108" t="s">
        <v>213</v>
      </c>
      <c r="AT26" s="112" t="s">
        <v>214</v>
      </c>
    </row>
    <row r="27" customFormat="false" ht="15" hidden="false" customHeight="true" outlineLevel="0" collapsed="false">
      <c r="A27" s="104" t="s">
        <v>166</v>
      </c>
      <c r="C27" s="53" t="s">
        <v>71</v>
      </c>
      <c r="D27" s="45" t="str">
        <f aca="false">HEX2BIN(D26,8)</f>
        <v>00000111</v>
      </c>
      <c r="E27" s="45" t="str">
        <f aca="false">HEX2BIN(E26,8)</f>
        <v>00100000</v>
      </c>
      <c r="F27" s="45" t="str">
        <f aca="false">HEX2BIN(F26,8)</f>
        <v>00000010</v>
      </c>
      <c r="G27" s="45" t="str">
        <f aca="false">HEX2BIN(G26,8)</f>
        <v>00000001</v>
      </c>
      <c r="H27" s="45" t="str">
        <f aca="false">HEX2BIN(H26,8)</f>
        <v>00000000</v>
      </c>
      <c r="I27" s="45" t="str">
        <f aca="false">HEX2BIN(I26,8)</f>
        <v>00000000</v>
      </c>
      <c r="J27" s="45" t="str">
        <f aca="false">HEX2BIN(J26,8)</f>
        <v>00000000</v>
      </c>
      <c r="K27" s="45" t="str">
        <f aca="false">HEX2BIN(K26,8)</f>
        <v>00000000</v>
      </c>
      <c r="L27" s="45" t="str">
        <f aca="false">HEX2BIN(L26,8)</f>
        <v>00000000</v>
      </c>
      <c r="M27" s="65"/>
      <c r="N27" s="46"/>
      <c r="P27" s="68" t="str">
        <f aca="false">MID(H27,1,1)</f>
        <v>0</v>
      </c>
      <c r="Q27" s="69" t="str">
        <f aca="false">P27</f>
        <v>0</v>
      </c>
      <c r="R27" s="53" t="s">
        <v>72</v>
      </c>
      <c r="S27" s="70" t="s">
        <v>73</v>
      </c>
      <c r="T27" s="68" t="str">
        <f aca="false">MID(I27,1,1)</f>
        <v>0</v>
      </c>
      <c r="U27" s="69" t="str">
        <f aca="false">T27</f>
        <v>0</v>
      </c>
      <c r="V27" s="53" t="s">
        <v>72</v>
      </c>
      <c r="W27" s="146" t="s">
        <v>167</v>
      </c>
      <c r="X27" s="68" t="str">
        <f aca="false">MID(J27,1,1)</f>
        <v>0</v>
      </c>
      <c r="Y27" s="69" t="str">
        <f aca="false">X27</f>
        <v>0</v>
      </c>
      <c r="Z27" s="53" t="s">
        <v>72</v>
      </c>
      <c r="AA27" s="70" t="s">
        <v>73</v>
      </c>
      <c r="AB27" s="68" t="str">
        <f aca="false">MID(K27,1,1)</f>
        <v>0</v>
      </c>
      <c r="AC27" s="69" t="str">
        <f aca="false">AB27</f>
        <v>0</v>
      </c>
      <c r="AD27" s="53" t="s">
        <v>72</v>
      </c>
      <c r="AE27" s="70" t="s">
        <v>73</v>
      </c>
      <c r="AF27" s="68" t="str">
        <f aca="false">MID(L27,1,1)</f>
        <v>0</v>
      </c>
      <c r="AG27" s="69" t="str">
        <f aca="false">AF27</f>
        <v>0</v>
      </c>
      <c r="AH27" s="53" t="s">
        <v>72</v>
      </c>
      <c r="AI27" s="70" t="s">
        <v>73</v>
      </c>
      <c r="AJ27" s="66"/>
      <c r="AK27" s="66"/>
      <c r="AN27" s="0" t="str">
        <f aca="false">H306&amp;I306&amp;J306&amp;K306&amp;L306</f>
        <v>0000000000</v>
      </c>
      <c r="AO27" s="0" t="str">
        <f aca="false">AN27</f>
        <v>0000000000</v>
      </c>
      <c r="AS27" s="108" t="s">
        <v>215</v>
      </c>
      <c r="AT27" s="112" t="s">
        <v>216</v>
      </c>
    </row>
    <row r="28" customFormat="false" ht="15" hidden="false" customHeight="false" outlineLevel="0" collapsed="false">
      <c r="A28" s="104" t="s">
        <v>168</v>
      </c>
      <c r="C28" s="53" t="s">
        <v>75</v>
      </c>
      <c r="D28" s="45" t="n">
        <f aca="false">HEX2DEC(D26)</f>
        <v>7</v>
      </c>
      <c r="E28" s="45" t="n">
        <f aca="false">HEX2DEC(E26)</f>
        <v>32</v>
      </c>
      <c r="F28" s="45" t="n">
        <f aca="false">HEX2DEC(F26)</f>
        <v>2</v>
      </c>
      <c r="G28" s="45" t="n">
        <f aca="false">HEX2DEC(G26)</f>
        <v>1</v>
      </c>
      <c r="H28" s="45" t="n">
        <f aca="false">HEX2DEC(H26)</f>
        <v>0</v>
      </c>
      <c r="I28" s="45" t="n">
        <f aca="false">HEX2DEC(I26)</f>
        <v>0</v>
      </c>
      <c r="J28" s="45" t="n">
        <f aca="false">HEX2DEC(J26)</f>
        <v>0</v>
      </c>
      <c r="K28" s="45" t="n">
        <f aca="false">HEX2DEC(K26)</f>
        <v>0</v>
      </c>
      <c r="L28" s="45" t="n">
        <f aca="false">HEX2DEC(L26)</f>
        <v>0</v>
      </c>
      <c r="M28" s="45" t="n">
        <f aca="false">SUM(D28:L28)</f>
        <v>42</v>
      </c>
      <c r="N28" s="46"/>
      <c r="P28" s="68" t="str">
        <f aca="false">MID(H27,2,1)</f>
        <v>0</v>
      </c>
      <c r="Q28" s="69" t="str">
        <f aca="false">P28</f>
        <v>0</v>
      </c>
      <c r="R28" s="53" t="s">
        <v>76</v>
      </c>
      <c r="S28" s="70" t="s">
        <v>73</v>
      </c>
      <c r="T28" s="68" t="str">
        <f aca="false">MID(I27,2,1)</f>
        <v>0</v>
      </c>
      <c r="U28" s="69" t="str">
        <f aca="false">T28</f>
        <v>0</v>
      </c>
      <c r="V28" s="53" t="s">
        <v>76</v>
      </c>
      <c r="W28" s="146"/>
      <c r="X28" s="68" t="str">
        <f aca="false">MID(J27,2,1)</f>
        <v>0</v>
      </c>
      <c r="Y28" s="69" t="str">
        <f aca="false">X28</f>
        <v>0</v>
      </c>
      <c r="Z28" s="53" t="s">
        <v>76</v>
      </c>
      <c r="AA28" s="70" t="s">
        <v>73</v>
      </c>
      <c r="AB28" s="68" t="str">
        <f aca="false">MID(K27,2,1)</f>
        <v>0</v>
      </c>
      <c r="AC28" s="69" t="str">
        <f aca="false">AB28</f>
        <v>0</v>
      </c>
      <c r="AD28" s="53" t="s">
        <v>76</v>
      </c>
      <c r="AE28" s="70" t="s">
        <v>73</v>
      </c>
      <c r="AF28" s="68" t="str">
        <f aca="false">MID(L27,2,1)</f>
        <v>0</v>
      </c>
      <c r="AG28" s="69" t="str">
        <f aca="false">AF28</f>
        <v>0</v>
      </c>
      <c r="AH28" s="53" t="s">
        <v>76</v>
      </c>
      <c r="AI28" s="70" t="s">
        <v>73</v>
      </c>
      <c r="AJ28" s="66"/>
      <c r="AK28" s="66"/>
      <c r="AN28" s="0" t="str">
        <f aca="false">H317&amp;I317&amp;J317&amp;K317&amp;L317</f>
        <v>0000000000</v>
      </c>
      <c r="AO28" s="0" t="str">
        <f aca="false">AN28</f>
        <v>0000000000</v>
      </c>
      <c r="AS28" s="108" t="s">
        <v>217</v>
      </c>
      <c r="AT28" s="112" t="s">
        <v>218</v>
      </c>
    </row>
    <row r="29" customFormat="false" ht="15" hidden="false" customHeight="true" outlineLevel="0" collapsed="false">
      <c r="A29" s="104" t="s">
        <v>169</v>
      </c>
      <c r="C29" s="5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46"/>
      <c r="P29" s="68" t="str">
        <f aca="false">MID(H27,3,1)</f>
        <v>0</v>
      </c>
      <c r="Q29" s="69" t="str">
        <f aca="false">P29</f>
        <v>0</v>
      </c>
      <c r="R29" s="53" t="s">
        <v>78</v>
      </c>
      <c r="S29" s="146" t="s">
        <v>170</v>
      </c>
      <c r="T29" s="68" t="str">
        <f aca="false">MID(I27,3,1)</f>
        <v>0</v>
      </c>
      <c r="U29" s="69" t="str">
        <f aca="false">T29</f>
        <v>0</v>
      </c>
      <c r="V29" s="53" t="s">
        <v>78</v>
      </c>
      <c r="W29" s="146" t="s">
        <v>171</v>
      </c>
      <c r="X29" s="68" t="str">
        <f aca="false">MID(J27,3,1)</f>
        <v>0</v>
      </c>
      <c r="Y29" s="69" t="str">
        <f aca="false">X29</f>
        <v>0</v>
      </c>
      <c r="Z29" s="53" t="s">
        <v>78</v>
      </c>
      <c r="AA29" s="146" t="s">
        <v>172</v>
      </c>
      <c r="AB29" s="68" t="str">
        <f aca="false">MID(K27,3,1)</f>
        <v>0</v>
      </c>
      <c r="AC29" s="69" t="str">
        <f aca="false">AB29</f>
        <v>0</v>
      </c>
      <c r="AD29" s="53" t="s">
        <v>78</v>
      </c>
      <c r="AE29" s="70" t="s">
        <v>73</v>
      </c>
      <c r="AF29" s="68" t="str">
        <f aca="false">MID(L27,3,1)</f>
        <v>0</v>
      </c>
      <c r="AG29" s="69" t="str">
        <f aca="false">AF29</f>
        <v>0</v>
      </c>
      <c r="AH29" s="53" t="s">
        <v>78</v>
      </c>
      <c r="AI29" s="70" t="s">
        <v>73</v>
      </c>
      <c r="AJ29" s="66"/>
      <c r="AK29" s="66"/>
      <c r="AN29" s="0" t="str">
        <f aca="false">H328&amp;I328&amp;J328&amp;K328&amp;L328</f>
        <v>0000000000</v>
      </c>
      <c r="AO29" s="0" t="str">
        <f aca="false">AN29</f>
        <v>0000000000</v>
      </c>
      <c r="AS29" s="108" t="s">
        <v>219</v>
      </c>
      <c r="AT29" s="112" t="s">
        <v>220</v>
      </c>
    </row>
    <row r="30" customFormat="false" ht="15.75" hidden="false" customHeight="false" outlineLevel="0" collapsed="false">
      <c r="A30" s="104" t="s">
        <v>173</v>
      </c>
      <c r="C30" s="53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46"/>
      <c r="P30" s="68" t="str">
        <f aca="false">MID(H27,4,1)</f>
        <v>0</v>
      </c>
      <c r="Q30" s="69" t="str">
        <f aca="false">P30</f>
        <v>0</v>
      </c>
      <c r="R30" s="53" t="s">
        <v>79</v>
      </c>
      <c r="S30" s="146"/>
      <c r="T30" s="68" t="str">
        <f aca="false">MID(I27,4,1)</f>
        <v>0</v>
      </c>
      <c r="U30" s="69" t="str">
        <f aca="false">T30</f>
        <v>0</v>
      </c>
      <c r="V30" s="53" t="s">
        <v>79</v>
      </c>
      <c r="W30" s="146"/>
      <c r="X30" s="68" t="str">
        <f aca="false">MID(J27,4,1)</f>
        <v>0</v>
      </c>
      <c r="Y30" s="69" t="str">
        <f aca="false">X30</f>
        <v>0</v>
      </c>
      <c r="Z30" s="53" t="s">
        <v>79</v>
      </c>
      <c r="AA30" s="146"/>
      <c r="AB30" s="68" t="str">
        <f aca="false">MID(K27,4,1)</f>
        <v>0</v>
      </c>
      <c r="AC30" s="69" t="str">
        <f aca="false">AB30</f>
        <v>0</v>
      </c>
      <c r="AD30" s="53" t="s">
        <v>79</v>
      </c>
      <c r="AE30" s="70" t="s">
        <v>73</v>
      </c>
      <c r="AF30" s="68" t="str">
        <f aca="false">MID(L27,4,1)</f>
        <v>0</v>
      </c>
      <c r="AG30" s="69" t="str">
        <f aca="false">AF30</f>
        <v>0</v>
      </c>
      <c r="AH30" s="53" t="s">
        <v>79</v>
      </c>
      <c r="AI30" s="70" t="s">
        <v>73</v>
      </c>
      <c r="AJ30" s="66"/>
      <c r="AK30" s="66"/>
      <c r="AN30" s="0" t="str">
        <f aca="false">H339&amp;I339&amp;J339&amp;K339&amp;L339</f>
        <v>0000000000</v>
      </c>
      <c r="AO30" s="0" t="str">
        <f aca="false">AN30</f>
        <v>0000000000</v>
      </c>
      <c r="AS30" s="108" t="s">
        <v>221</v>
      </c>
      <c r="AT30" s="112" t="s">
        <v>222</v>
      </c>
    </row>
    <row r="31" customFormat="false" ht="15.75" hidden="false" customHeight="true" outlineLevel="0" collapsed="false">
      <c r="A31" s="104" t="s">
        <v>174</v>
      </c>
      <c r="C31" s="53" t="s">
        <v>62</v>
      </c>
      <c r="D31" s="73" t="str">
        <f aca="false">D26</f>
        <v>07</v>
      </c>
      <c r="E31" s="74" t="str">
        <f aca="false">E26</f>
        <v>20</v>
      </c>
      <c r="F31" s="74" t="str">
        <f aca="false">F26</f>
        <v>02</v>
      </c>
      <c r="G31" s="75" t="str">
        <f aca="false">G26</f>
        <v>01</v>
      </c>
      <c r="H31" s="76" t="str">
        <f aca="false">BIN2HEX(H32,2)</f>
        <v>00</v>
      </c>
      <c r="I31" s="77" t="str">
        <f aca="false">BIN2HEX(I32,2)</f>
        <v>00</v>
      </c>
      <c r="J31" s="78" t="str">
        <f aca="false">BIN2HEX(J32,2)</f>
        <v>00</v>
      </c>
      <c r="K31" s="79" t="str">
        <f aca="false">BIN2HEX(K32,2)</f>
        <v>00</v>
      </c>
      <c r="L31" s="80" t="str">
        <f aca="false">BIN2HEX(L32,2)</f>
        <v>00</v>
      </c>
      <c r="M31" s="81" t="str">
        <f aca="false">IF(LEN(M32)&gt;2,MID(M32,2,2),M32)</f>
        <v>2A</v>
      </c>
      <c r="N31" s="46" t="s">
        <v>68</v>
      </c>
      <c r="P31" s="68" t="str">
        <f aca="false">MID(H27,5,1)</f>
        <v>0</v>
      </c>
      <c r="Q31" s="69" t="str">
        <f aca="false">P31</f>
        <v>0</v>
      </c>
      <c r="R31" s="53" t="s">
        <v>80</v>
      </c>
      <c r="S31" s="90" t="s">
        <v>175</v>
      </c>
      <c r="T31" s="68" t="str">
        <f aca="false">MID(I27,5,1)</f>
        <v>0</v>
      </c>
      <c r="U31" s="69" t="str">
        <f aca="false">T31</f>
        <v>0</v>
      </c>
      <c r="V31" s="53" t="s">
        <v>80</v>
      </c>
      <c r="W31" s="146" t="s">
        <v>176</v>
      </c>
      <c r="X31" s="68" t="str">
        <f aca="false">MID(J27,5,1)</f>
        <v>0</v>
      </c>
      <c r="Y31" s="69" t="str">
        <f aca="false">X31</f>
        <v>0</v>
      </c>
      <c r="Z31" s="53" t="s">
        <v>80</v>
      </c>
      <c r="AA31" s="70" t="s">
        <v>73</v>
      </c>
      <c r="AB31" s="68" t="str">
        <f aca="false">MID(K27,5,1)</f>
        <v>0</v>
      </c>
      <c r="AC31" s="69" t="str">
        <f aca="false">AB31</f>
        <v>0</v>
      </c>
      <c r="AD31" s="53" t="s">
        <v>80</v>
      </c>
      <c r="AE31" s="70" t="s">
        <v>73</v>
      </c>
      <c r="AF31" s="68" t="str">
        <f aca="false">MID(L27,5,1)</f>
        <v>0</v>
      </c>
      <c r="AG31" s="69" t="str">
        <f aca="false">AF31</f>
        <v>0</v>
      </c>
      <c r="AH31" s="53" t="s">
        <v>80</v>
      </c>
      <c r="AI31" s="70" t="s">
        <v>73</v>
      </c>
      <c r="AJ31" s="66"/>
      <c r="AK31" s="66"/>
      <c r="AN31" s="0" t="str">
        <f aca="false">H350&amp;I350&amp;J350&amp;K350&amp;L350</f>
        <v>0000000000</v>
      </c>
      <c r="AO31" s="0" t="str">
        <f aca="false">AN31</f>
        <v>0000000000</v>
      </c>
      <c r="AS31" s="108" t="s">
        <v>224</v>
      </c>
      <c r="AT31" s="112" t="s">
        <v>225</v>
      </c>
    </row>
    <row r="32" customFormat="false" ht="15" hidden="false" customHeight="false" outlineLevel="0" collapsed="false">
      <c r="A32" s="104" t="s">
        <v>400</v>
      </c>
      <c r="C32" s="53" t="s">
        <v>71</v>
      </c>
      <c r="D32" s="45" t="str">
        <f aca="false">HEX2BIN(D31,8)</f>
        <v>00000111</v>
      </c>
      <c r="E32" s="45" t="str">
        <f aca="false">HEX2BIN(E31,8)</f>
        <v>00100000</v>
      </c>
      <c r="F32" s="45" t="str">
        <f aca="false">HEX2BIN(F31,8)</f>
        <v>00000010</v>
      </c>
      <c r="G32" s="45" t="str">
        <f aca="false">HEX2BIN(G31,8)</f>
        <v>00000001</v>
      </c>
      <c r="H32" s="82" t="str">
        <f aca="false">Q27&amp;Q28&amp;Q29&amp;Q30&amp;Q31&amp;Q32&amp;Q33&amp;Q34</f>
        <v>00000000</v>
      </c>
      <c r="I32" s="45" t="str">
        <f aca="false">U27&amp;U28&amp;U29&amp;U30&amp;U31&amp;U32&amp;U33&amp;U34</f>
        <v>00000000</v>
      </c>
      <c r="J32" s="82" t="str">
        <f aca="false">Y27&amp;Y28&amp;Y29&amp;Y30&amp;Y31&amp;Y32&amp;Y33&amp;Y34</f>
        <v>00000000</v>
      </c>
      <c r="K32" s="82" t="str">
        <f aca="false">AC27&amp;AC28&amp;AC29&amp;AC30&amp;AC31&amp;AC32&amp;AC33&amp;AC34</f>
        <v>00000000</v>
      </c>
      <c r="L32" s="45" t="str">
        <f aca="false">AG27&amp;AG28&amp;AG29&amp;AG30&amp;AG31&amp;AG32&amp;AG33&amp;AG34</f>
        <v>00000000</v>
      </c>
      <c r="M32" s="45" t="str">
        <f aca="false">DEC2HEX(M33)</f>
        <v>2A</v>
      </c>
      <c r="N32" s="46"/>
      <c r="P32" s="68" t="str">
        <f aca="false">MID(H27,6,1)</f>
        <v>0</v>
      </c>
      <c r="Q32" s="69" t="str">
        <f aca="false">P32</f>
        <v>0</v>
      </c>
      <c r="R32" s="53" t="s">
        <v>83</v>
      </c>
      <c r="S32" s="70" t="s">
        <v>73</v>
      </c>
      <c r="T32" s="68" t="str">
        <f aca="false">MID(I27,6,1)</f>
        <v>0</v>
      </c>
      <c r="U32" s="69" t="str">
        <f aca="false">T32</f>
        <v>0</v>
      </c>
      <c r="V32" s="53" t="s">
        <v>83</v>
      </c>
      <c r="W32" s="146"/>
      <c r="X32" s="68" t="str">
        <f aca="false">MID(J27,6,1)</f>
        <v>0</v>
      </c>
      <c r="Y32" s="69" t="str">
        <f aca="false">X32</f>
        <v>0</v>
      </c>
      <c r="Z32" s="53" t="s">
        <v>83</v>
      </c>
      <c r="AA32" s="70" t="s">
        <v>73</v>
      </c>
      <c r="AB32" s="68" t="str">
        <f aca="false">MID(K27,6,1)</f>
        <v>0</v>
      </c>
      <c r="AC32" s="69" t="str">
        <f aca="false">AB32</f>
        <v>0</v>
      </c>
      <c r="AD32" s="53" t="s">
        <v>83</v>
      </c>
      <c r="AE32" s="70" t="s">
        <v>73</v>
      </c>
      <c r="AF32" s="68" t="str">
        <f aca="false">MID(L27,6,1)</f>
        <v>0</v>
      </c>
      <c r="AG32" s="69" t="str">
        <f aca="false">AF32</f>
        <v>0</v>
      </c>
      <c r="AH32" s="53" t="s">
        <v>83</v>
      </c>
      <c r="AI32" s="70" t="s">
        <v>73</v>
      </c>
      <c r="AJ32" s="66"/>
      <c r="AK32" s="66"/>
      <c r="AN32" s="0" t="str">
        <f aca="false">H361&amp;I361&amp;J361&amp;K361&amp;L361</f>
        <v>0000000000</v>
      </c>
      <c r="AO32" s="0" t="str">
        <f aca="false">AN32</f>
        <v>0000000000</v>
      </c>
      <c r="AS32" s="108" t="s">
        <v>232</v>
      </c>
      <c r="AT32" s="112" t="s">
        <v>233</v>
      </c>
    </row>
    <row r="33" customFormat="false" ht="15" hidden="false" customHeight="true" outlineLevel="0" collapsed="false">
      <c r="A33" s="104" t="s">
        <v>401</v>
      </c>
      <c r="C33" s="53" t="s">
        <v>75</v>
      </c>
      <c r="D33" s="45" t="n">
        <f aca="false">HEX2DEC(D31)</f>
        <v>7</v>
      </c>
      <c r="E33" s="45" t="n">
        <f aca="false">HEX2DEC(E31)</f>
        <v>32</v>
      </c>
      <c r="F33" s="45" t="n">
        <f aca="false">HEX2DEC(F31)</f>
        <v>2</v>
      </c>
      <c r="G33" s="45" t="n">
        <f aca="false">HEX2DEC(G31)</f>
        <v>1</v>
      </c>
      <c r="H33" s="45" t="n">
        <f aca="false">HEX2DEC(H31)</f>
        <v>0</v>
      </c>
      <c r="I33" s="45" t="n">
        <f aca="false">HEX2DEC(I31)</f>
        <v>0</v>
      </c>
      <c r="J33" s="45" t="n">
        <f aca="false">HEX2DEC(J31)</f>
        <v>0</v>
      </c>
      <c r="K33" s="45" t="n">
        <f aca="false">HEX2DEC(K31)</f>
        <v>0</v>
      </c>
      <c r="L33" s="45" t="n">
        <f aca="false">HEX2DEC(L31)</f>
        <v>0</v>
      </c>
      <c r="M33" s="45" t="n">
        <f aca="false">SUM(D33:L33)</f>
        <v>42</v>
      </c>
      <c r="N33" s="46"/>
      <c r="P33" s="68" t="str">
        <f aca="false">MID(H27,7,1)</f>
        <v>0</v>
      </c>
      <c r="Q33" s="69" t="str">
        <f aca="false">P33</f>
        <v>0</v>
      </c>
      <c r="R33" s="53" t="s">
        <v>84</v>
      </c>
      <c r="S33" s="147" t="s">
        <v>178</v>
      </c>
      <c r="T33" s="68" t="str">
        <f aca="false">MID(I27,7,1)</f>
        <v>0</v>
      </c>
      <c r="U33" s="69" t="str">
        <f aca="false">T33</f>
        <v>0</v>
      </c>
      <c r="V33" s="53" t="s">
        <v>84</v>
      </c>
      <c r="W33" s="105" t="s">
        <v>179</v>
      </c>
      <c r="X33" s="68" t="str">
        <f aca="false">MID(J27,7,1)</f>
        <v>0</v>
      </c>
      <c r="Y33" s="69" t="str">
        <f aca="false">X33</f>
        <v>0</v>
      </c>
      <c r="Z33" s="53" t="s">
        <v>84</v>
      </c>
      <c r="AA33" s="70" t="s">
        <v>73</v>
      </c>
      <c r="AB33" s="68" t="str">
        <f aca="false">MID(K27,7,1)</f>
        <v>0</v>
      </c>
      <c r="AC33" s="69" t="str">
        <f aca="false">AB33</f>
        <v>0</v>
      </c>
      <c r="AD33" s="53" t="s">
        <v>84</v>
      </c>
      <c r="AE33" s="70" t="s">
        <v>73</v>
      </c>
      <c r="AF33" s="68" t="str">
        <f aca="false">MID(L27,7,1)</f>
        <v>0</v>
      </c>
      <c r="AG33" s="69" t="str">
        <f aca="false">AF33</f>
        <v>0</v>
      </c>
      <c r="AH33" s="53" t="s">
        <v>84</v>
      </c>
      <c r="AI33" s="70" t="s">
        <v>73</v>
      </c>
      <c r="AJ33" s="66"/>
      <c r="AK33" s="66"/>
      <c r="AN33" s="0" t="str">
        <f aca="false">H372&amp;I372&amp;J372&amp;K372&amp;L372</f>
        <v>0000000000</v>
      </c>
      <c r="AO33" s="0" t="str">
        <f aca="false">AN33</f>
        <v>0000000000</v>
      </c>
      <c r="AS33" s="108" t="s">
        <v>234</v>
      </c>
      <c r="AT33" s="112" t="s">
        <v>235</v>
      </c>
    </row>
    <row r="34" customFormat="false" ht="15.75" hidden="false" customHeight="false" outlineLevel="0" collapsed="false">
      <c r="A34" s="104" t="s">
        <v>402</v>
      </c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P34" s="86" t="str">
        <f aca="false">MID(H27,8,1)</f>
        <v>0</v>
      </c>
      <c r="Q34" s="93" t="str">
        <f aca="false">P34</f>
        <v>0</v>
      </c>
      <c r="R34" s="83" t="s">
        <v>86</v>
      </c>
      <c r="S34" s="147"/>
      <c r="T34" s="86" t="str">
        <f aca="false">MID(I27,8,1)</f>
        <v>0</v>
      </c>
      <c r="U34" s="93" t="str">
        <f aca="false">T34</f>
        <v>0</v>
      </c>
      <c r="V34" s="83" t="s">
        <v>86</v>
      </c>
      <c r="W34" s="105"/>
      <c r="X34" s="86" t="str">
        <f aca="false">MID(J27,8,1)</f>
        <v>0</v>
      </c>
      <c r="Y34" s="93" t="str">
        <f aca="false">X34</f>
        <v>0</v>
      </c>
      <c r="Z34" s="83" t="s">
        <v>86</v>
      </c>
      <c r="AA34" s="34" t="s">
        <v>73</v>
      </c>
      <c r="AB34" s="86" t="str">
        <f aca="false">MID(K27,8,1)</f>
        <v>0</v>
      </c>
      <c r="AC34" s="93" t="str">
        <f aca="false">AB34</f>
        <v>0</v>
      </c>
      <c r="AD34" s="83" t="s">
        <v>86</v>
      </c>
      <c r="AE34" s="34" t="s">
        <v>73</v>
      </c>
      <c r="AF34" s="86" t="str">
        <f aca="false">MID(L27,8,1)</f>
        <v>0</v>
      </c>
      <c r="AG34" s="93" t="str">
        <f aca="false">AF34</f>
        <v>0</v>
      </c>
      <c r="AH34" s="83" t="s">
        <v>86</v>
      </c>
      <c r="AI34" s="34" t="s">
        <v>73</v>
      </c>
      <c r="AJ34" s="66"/>
      <c r="AK34" s="66"/>
      <c r="AN34" s="0" t="str">
        <f aca="false">H383&amp;I383&amp;J383&amp;K383&amp;L383</f>
        <v>0000000000</v>
      </c>
      <c r="AO34" s="0" t="str">
        <f aca="false">AN34</f>
        <v>0000000000</v>
      </c>
      <c r="AS34" s="108" t="s">
        <v>236</v>
      </c>
      <c r="AT34" s="112" t="s">
        <v>237</v>
      </c>
    </row>
    <row r="35" customFormat="false" ht="15.75" hidden="false" customHeight="false" outlineLevel="0" collapsed="false">
      <c r="A35" s="104" t="s">
        <v>403</v>
      </c>
      <c r="C35" s="40"/>
      <c r="D35" s="41"/>
      <c r="E35" s="41"/>
      <c r="F35" s="41"/>
      <c r="G35" s="41"/>
      <c r="H35" s="110" t="s">
        <v>181</v>
      </c>
      <c r="I35" s="110"/>
      <c r="J35" s="41"/>
      <c r="K35" s="41"/>
      <c r="L35" s="41"/>
      <c r="M35" s="41" t="s">
        <v>47</v>
      </c>
      <c r="N35" s="42"/>
      <c r="P35" s="43" t="s">
        <v>182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N35" s="0" t="str">
        <f aca="false">H394&amp;I394&amp;J394&amp;K394&amp;L394</f>
        <v>0000000000</v>
      </c>
      <c r="AO35" s="0" t="str">
        <f aca="false">AN35</f>
        <v>0000000000</v>
      </c>
      <c r="AS35" s="108" t="s">
        <v>238</v>
      </c>
      <c r="AT35" s="112" t="s">
        <v>239</v>
      </c>
    </row>
    <row r="36" customFormat="false" ht="15.75" hidden="false" customHeight="false" outlineLevel="0" collapsed="false">
      <c r="A36" s="104" t="s">
        <v>404</v>
      </c>
      <c r="C36" s="53"/>
      <c r="D36" s="44" t="s">
        <v>184</v>
      </c>
      <c r="E36" s="44"/>
      <c r="F36" s="44"/>
      <c r="G36" s="44"/>
      <c r="H36" s="45" t="s">
        <v>50</v>
      </c>
      <c r="I36" s="45" t="s">
        <v>51</v>
      </c>
      <c r="J36" s="45" t="s">
        <v>52</v>
      </c>
      <c r="K36" s="45" t="s">
        <v>53</v>
      </c>
      <c r="L36" s="45" t="s">
        <v>54</v>
      </c>
      <c r="M36" s="45" t="s">
        <v>55</v>
      </c>
      <c r="N36" s="46"/>
      <c r="P36" s="47" t="s">
        <v>185</v>
      </c>
      <c r="Q36" s="47"/>
      <c r="R36" s="47"/>
      <c r="S36" s="47"/>
      <c r="T36" s="47"/>
      <c r="U36" s="47"/>
      <c r="V36" s="47"/>
      <c r="W36" s="47"/>
      <c r="X36" s="49" t="s">
        <v>58</v>
      </c>
      <c r="Y36" s="49"/>
      <c r="Z36" s="49"/>
      <c r="AA36" s="49"/>
      <c r="AB36" s="50" t="s">
        <v>59</v>
      </c>
      <c r="AC36" s="50"/>
      <c r="AD36" s="50"/>
      <c r="AE36" s="50"/>
      <c r="AF36" s="92" t="s">
        <v>103</v>
      </c>
      <c r="AG36" s="92"/>
      <c r="AH36" s="92"/>
      <c r="AI36" s="92"/>
      <c r="AJ36" s="52" t="s">
        <v>61</v>
      </c>
      <c r="AK36" s="52"/>
      <c r="AN36" s="0" t="str">
        <f aca="false">H405&amp;I405&amp;J405&amp;K405&amp;L405</f>
        <v>0000000000</v>
      </c>
      <c r="AO36" s="0" t="str">
        <f aca="false">AN36</f>
        <v>0000000000</v>
      </c>
      <c r="AS36" s="108" t="s">
        <v>240</v>
      </c>
      <c r="AT36" s="112" t="s">
        <v>241</v>
      </c>
    </row>
    <row r="37" customFormat="false" ht="15.75" hidden="false" customHeight="false" outlineLevel="0" collapsed="false">
      <c r="A37" s="104" t="s">
        <v>405</v>
      </c>
      <c r="C37" s="53" t="s">
        <v>62</v>
      </c>
      <c r="D37" s="54" t="s">
        <v>63</v>
      </c>
      <c r="E37" s="55" t="s">
        <v>131</v>
      </c>
      <c r="F37" s="74" t="str">
        <f aca="false">MID(A5,4,2)</f>
        <v>04</v>
      </c>
      <c r="G37" s="56" t="s">
        <v>65</v>
      </c>
      <c r="H37" s="114" t="str">
        <f aca="false">MID(A5,8,2)</f>
        <v>00</v>
      </c>
      <c r="I37" s="115" t="str">
        <f aca="false">MID(A5,10,2)</f>
        <v>00</v>
      </c>
      <c r="J37" s="78" t="str">
        <f aca="false">MID(A5,12,2)</f>
        <v>00</v>
      </c>
      <c r="K37" s="115" t="str">
        <f aca="false">MID(A5,14,2)</f>
        <v>00</v>
      </c>
      <c r="L37" s="116" t="str">
        <f aca="false">MID(A5,16,2)</f>
        <v>00</v>
      </c>
      <c r="M37" s="117" t="str">
        <f aca="false">MID(A5,18,2)</f>
        <v>00</v>
      </c>
      <c r="N37" s="46" t="s">
        <v>67</v>
      </c>
      <c r="P37" s="118" t="s">
        <v>70</v>
      </c>
      <c r="Q37" s="41"/>
      <c r="R37" s="41"/>
      <c r="S37" s="41"/>
      <c r="T37" s="41"/>
      <c r="U37" s="41"/>
      <c r="V37" s="41"/>
      <c r="W37" s="42"/>
      <c r="X37" s="119" t="s">
        <v>67</v>
      </c>
      <c r="Y37" s="63" t="s">
        <v>68</v>
      </c>
      <c r="Z37" s="64" t="s">
        <v>69</v>
      </c>
      <c r="AA37" s="46"/>
      <c r="AB37" s="62" t="s">
        <v>67</v>
      </c>
      <c r="AC37" s="63" t="s">
        <v>68</v>
      </c>
      <c r="AD37" s="64" t="s">
        <v>69</v>
      </c>
      <c r="AE37" s="46"/>
      <c r="AF37" s="62" t="s">
        <v>67</v>
      </c>
      <c r="AG37" s="63" t="s">
        <v>68</v>
      </c>
      <c r="AH37" s="64" t="s">
        <v>69</v>
      </c>
      <c r="AI37" s="65"/>
      <c r="AJ37" s="66" t="s">
        <v>70</v>
      </c>
      <c r="AK37" s="66"/>
      <c r="AN37" s="0" t="str">
        <f aca="false">H416&amp;I416&amp;J416&amp;K416&amp;L416</f>
        <v>0000000000</v>
      </c>
      <c r="AO37" s="0" t="str">
        <f aca="false">AN37</f>
        <v>0000000000</v>
      </c>
      <c r="AS37" s="108" t="s">
        <v>242</v>
      </c>
      <c r="AT37" s="112" t="s">
        <v>243</v>
      </c>
    </row>
    <row r="38" customFormat="false" ht="15" hidden="false" customHeight="false" outlineLevel="0" collapsed="false">
      <c r="A38" s="104" t="s">
        <v>406</v>
      </c>
      <c r="C38" s="53" t="s">
        <v>71</v>
      </c>
      <c r="D38" s="45" t="str">
        <f aca="false">HEX2BIN(D37,8)</f>
        <v>00000111</v>
      </c>
      <c r="E38" s="45" t="str">
        <f aca="false">HEX2BIN(E37,8)</f>
        <v>00100000</v>
      </c>
      <c r="F38" s="45" t="str">
        <f aca="false">HEX2BIN(F37,8)</f>
        <v>00000100</v>
      </c>
      <c r="G38" s="45" t="str">
        <f aca="false">HEX2BIN(G37,8)</f>
        <v>00000001</v>
      </c>
      <c r="H38" s="45" t="str">
        <f aca="false">HEX2BIN(H37,8)</f>
        <v>00000000</v>
      </c>
      <c r="I38" s="45" t="str">
        <f aca="false">HEX2BIN(I37,8)</f>
        <v>00000000</v>
      </c>
      <c r="J38" s="45" t="str">
        <f aca="false">HEX2BIN(J37,8)</f>
        <v>00000000</v>
      </c>
      <c r="K38" s="45" t="str">
        <f aca="false">HEX2BIN(K37,8)</f>
        <v>00000000</v>
      </c>
      <c r="L38" s="45" t="str">
        <f aca="false">HEX2BIN(L37,8)</f>
        <v>00000000</v>
      </c>
      <c r="M38" s="65"/>
      <c r="N38" s="46"/>
      <c r="P38" s="53" t="s">
        <v>70</v>
      </c>
      <c r="Q38" s="120"/>
      <c r="R38" s="64"/>
      <c r="S38" s="65"/>
      <c r="T38" s="65"/>
      <c r="U38" s="65"/>
      <c r="V38" s="65"/>
      <c r="W38" s="46"/>
      <c r="X38" s="121" t="str">
        <f aca="false">MID(J38,1,1)</f>
        <v>0</v>
      </c>
      <c r="Y38" s="69" t="str">
        <f aca="false">X38</f>
        <v>0</v>
      </c>
      <c r="Z38" s="53" t="s">
        <v>72</v>
      </c>
      <c r="AA38" s="70" t="s">
        <v>73</v>
      </c>
      <c r="AB38" s="68" t="str">
        <f aca="false">MID(K38,1,1)</f>
        <v>0</v>
      </c>
      <c r="AC38" s="69" t="str">
        <f aca="false">AB38</f>
        <v>0</v>
      </c>
      <c r="AD38" s="53" t="s">
        <v>72</v>
      </c>
      <c r="AE38" s="70" t="s">
        <v>73</v>
      </c>
      <c r="AF38" s="68" t="str">
        <f aca="false">MID(L38,1,1)</f>
        <v>0</v>
      </c>
      <c r="AG38" s="69" t="str">
        <f aca="false">AF38</f>
        <v>0</v>
      </c>
      <c r="AH38" s="53" t="s">
        <v>72</v>
      </c>
      <c r="AI38" s="70" t="s">
        <v>73</v>
      </c>
      <c r="AJ38" s="66"/>
      <c r="AK38" s="66"/>
      <c r="AN38" s="0" t="str">
        <f aca="false">H427&amp;I427&amp;J427&amp;K427&amp;L427</f>
        <v>0000000000</v>
      </c>
      <c r="AO38" s="0" t="str">
        <f aca="false">AN38</f>
        <v>0000000000</v>
      </c>
      <c r="AS38" s="108" t="s">
        <v>244</v>
      </c>
      <c r="AT38" s="112" t="s">
        <v>245</v>
      </c>
    </row>
    <row r="39" customFormat="false" ht="15" hidden="false" customHeight="false" outlineLevel="0" collapsed="false">
      <c r="A39" s="104" t="s">
        <v>407</v>
      </c>
      <c r="C39" s="53" t="s">
        <v>75</v>
      </c>
      <c r="D39" s="45" t="n">
        <f aca="false">HEX2DEC(D37)</f>
        <v>7</v>
      </c>
      <c r="E39" s="45" t="n">
        <f aca="false">HEX2DEC(E37)</f>
        <v>32</v>
      </c>
      <c r="F39" s="45" t="n">
        <f aca="false">HEX2DEC(F37)</f>
        <v>4</v>
      </c>
      <c r="G39" s="45" t="n">
        <f aca="false">HEX2DEC(G37)</f>
        <v>1</v>
      </c>
      <c r="H39" s="45" t="n">
        <f aca="false">HEX2DEC(H37)</f>
        <v>0</v>
      </c>
      <c r="I39" s="45" t="n">
        <f aca="false">HEX2DEC(I37)</f>
        <v>0</v>
      </c>
      <c r="J39" s="45" t="n">
        <f aca="false">HEX2DEC(J37)</f>
        <v>0</v>
      </c>
      <c r="K39" s="45" t="n">
        <f aca="false">HEX2DEC(K37)</f>
        <v>0</v>
      </c>
      <c r="L39" s="45" t="n">
        <f aca="false">HEX2DEC(L37)</f>
        <v>0</v>
      </c>
      <c r="M39" s="45" t="n">
        <f aca="false">SUM(D39:L39)</f>
        <v>44</v>
      </c>
      <c r="N39" s="46"/>
      <c r="P39" s="53" t="s">
        <v>70</v>
      </c>
      <c r="Q39" s="120"/>
      <c r="R39" s="64"/>
      <c r="S39" s="65" t="s">
        <v>188</v>
      </c>
      <c r="T39" s="65"/>
      <c r="U39" s="65"/>
      <c r="V39" s="65"/>
      <c r="W39" s="46"/>
      <c r="X39" s="121" t="str">
        <f aca="false">MID(J38,2,1)</f>
        <v>0</v>
      </c>
      <c r="Y39" s="69" t="str">
        <f aca="false">X39</f>
        <v>0</v>
      </c>
      <c r="Z39" s="53" t="s">
        <v>76</v>
      </c>
      <c r="AA39" s="70" t="s">
        <v>73</v>
      </c>
      <c r="AB39" s="68" t="str">
        <f aca="false">MID(K38,2,1)</f>
        <v>0</v>
      </c>
      <c r="AC39" s="69" t="str">
        <f aca="false">AB39</f>
        <v>0</v>
      </c>
      <c r="AD39" s="53" t="s">
        <v>76</v>
      </c>
      <c r="AE39" s="70" t="s">
        <v>73</v>
      </c>
      <c r="AF39" s="68" t="str">
        <f aca="false">MID(L38,2,1)</f>
        <v>0</v>
      </c>
      <c r="AG39" s="69" t="str">
        <f aca="false">AF39</f>
        <v>0</v>
      </c>
      <c r="AH39" s="53" t="s">
        <v>76</v>
      </c>
      <c r="AI39" s="70" t="s">
        <v>73</v>
      </c>
      <c r="AJ39" s="66"/>
      <c r="AK39" s="66"/>
      <c r="AN39" s="0" t="str">
        <f aca="false">H438&amp;I438&amp;J438&amp;K438&amp;L438</f>
        <v>0000000000</v>
      </c>
      <c r="AO39" s="0" t="str">
        <f aca="false">AN39</f>
        <v>0000000000</v>
      </c>
      <c r="AS39" s="108" t="s">
        <v>246</v>
      </c>
      <c r="AT39" s="112" t="s">
        <v>247</v>
      </c>
    </row>
    <row r="40" customFormat="false" ht="15" hidden="false" customHeight="false" outlineLevel="0" collapsed="false">
      <c r="A40" s="104" t="s">
        <v>408</v>
      </c>
      <c r="C40" s="5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46"/>
      <c r="P40" s="53" t="s">
        <v>70</v>
      </c>
      <c r="Q40" s="120"/>
      <c r="R40" s="64"/>
      <c r="S40" s="65" t="str">
        <f aca="false">DEC2HEX(KS5)</f>
        <v>0</v>
      </c>
      <c r="T40" s="65"/>
      <c r="U40" s="65"/>
      <c r="V40" s="65"/>
      <c r="W40" s="46"/>
      <c r="X40" s="121" t="str">
        <f aca="false">MID(J38,3,1)</f>
        <v>0</v>
      </c>
      <c r="Y40" s="69" t="str">
        <f aca="false">X40</f>
        <v>0</v>
      </c>
      <c r="Z40" s="53" t="s">
        <v>78</v>
      </c>
      <c r="AA40" s="70" t="s">
        <v>73</v>
      </c>
      <c r="AB40" s="68" t="str">
        <f aca="false">MID(K38,3,1)</f>
        <v>0</v>
      </c>
      <c r="AC40" s="69" t="str">
        <f aca="false">AB40</f>
        <v>0</v>
      </c>
      <c r="AD40" s="53" t="s">
        <v>78</v>
      </c>
      <c r="AE40" s="70" t="s">
        <v>73</v>
      </c>
      <c r="AF40" s="68" t="str">
        <f aca="false">MID(L38,3,1)</f>
        <v>0</v>
      </c>
      <c r="AG40" s="69" t="str">
        <f aca="false">AF40</f>
        <v>0</v>
      </c>
      <c r="AH40" s="53" t="s">
        <v>78</v>
      </c>
      <c r="AI40" s="70" t="s">
        <v>73</v>
      </c>
      <c r="AJ40" s="66"/>
      <c r="AK40" s="66"/>
      <c r="AN40" s="0" t="str">
        <f aca="false">H449&amp;I449&amp;J449&amp;K449&amp;L449</f>
        <v>0000000000</v>
      </c>
      <c r="AO40" s="0" t="str">
        <f aca="false">AN40</f>
        <v>0000000000</v>
      </c>
      <c r="AS40" s="108" t="s">
        <v>248</v>
      </c>
      <c r="AT40" s="112" t="s">
        <v>249</v>
      </c>
    </row>
    <row r="41" customFormat="false" ht="15.75" hidden="false" customHeight="false" outlineLevel="0" collapsed="false">
      <c r="A41" s="104" t="s">
        <v>409</v>
      </c>
      <c r="C41" s="53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46"/>
      <c r="P41" s="53" t="s">
        <v>70</v>
      </c>
      <c r="Q41" s="120"/>
      <c r="R41" s="64"/>
      <c r="S41" s="65"/>
      <c r="T41" s="65"/>
      <c r="U41" s="65"/>
      <c r="V41" s="65"/>
      <c r="W41" s="46"/>
      <c r="X41" s="121" t="str">
        <f aca="false">MID(J38,4,1)</f>
        <v>0</v>
      </c>
      <c r="Y41" s="69" t="str">
        <f aca="false">X41</f>
        <v>0</v>
      </c>
      <c r="Z41" s="53" t="s">
        <v>79</v>
      </c>
      <c r="AA41" s="70" t="s">
        <v>73</v>
      </c>
      <c r="AB41" s="68" t="str">
        <f aca="false">MID(K38,4,1)</f>
        <v>0</v>
      </c>
      <c r="AC41" s="69" t="str">
        <f aca="false">AB41</f>
        <v>0</v>
      </c>
      <c r="AD41" s="53" t="s">
        <v>79</v>
      </c>
      <c r="AE41" s="70" t="s">
        <v>73</v>
      </c>
      <c r="AF41" s="68" t="str">
        <f aca="false">MID(L38,4,1)</f>
        <v>0</v>
      </c>
      <c r="AG41" s="69" t="str">
        <f aca="false">AF41</f>
        <v>0</v>
      </c>
      <c r="AH41" s="53" t="s">
        <v>79</v>
      </c>
      <c r="AI41" s="70" t="s">
        <v>73</v>
      </c>
      <c r="AJ41" s="66"/>
      <c r="AK41" s="66"/>
      <c r="AN41" s="0" t="str">
        <f aca="false">H460&amp;I460&amp;J460&amp;K460&amp;L460</f>
        <v>0000000000</v>
      </c>
      <c r="AO41" s="0" t="str">
        <f aca="false">AN41</f>
        <v>0000000000</v>
      </c>
      <c r="AS41" s="108" t="s">
        <v>250</v>
      </c>
      <c r="AT41" s="112" t="s">
        <v>251</v>
      </c>
    </row>
    <row r="42" customFormat="false" ht="15.75" hidden="false" customHeight="false" outlineLevel="0" collapsed="false">
      <c r="A42" s="104" t="s">
        <v>410</v>
      </c>
      <c r="C42" s="53" t="s">
        <v>62</v>
      </c>
      <c r="D42" s="73" t="str">
        <f aca="false">D37</f>
        <v>07</v>
      </c>
      <c r="E42" s="74" t="str">
        <f aca="false">E37</f>
        <v>20</v>
      </c>
      <c r="F42" s="122" t="str">
        <f aca="false">F37</f>
        <v>04</v>
      </c>
      <c r="G42" s="123" t="str">
        <f aca="false">G37</f>
        <v>01</v>
      </c>
      <c r="H42" s="124" t="str">
        <f aca="false">IF(MID(S40,1,2)="0","00",MID(S40,1,2))</f>
        <v>00</v>
      </c>
      <c r="I42" s="125" t="str">
        <f aca="false">IF(MID(S40,3,2)="","00",MID(S40,3,2))</f>
        <v>00</v>
      </c>
      <c r="J42" s="78" t="str">
        <f aca="false">BIN2HEX(J43,2)</f>
        <v>00</v>
      </c>
      <c r="K42" s="79" t="str">
        <f aca="false">BIN2HEX(K43,2)</f>
        <v>00</v>
      </c>
      <c r="L42" s="80" t="str">
        <f aca="false">BIN2HEX(L43,2)</f>
        <v>00</v>
      </c>
      <c r="M42" s="81" t="str">
        <f aca="false">IF(LEN(M43)&gt;2,MID(M43,2,2),M43)</f>
        <v>2C</v>
      </c>
      <c r="N42" s="46" t="s">
        <v>68</v>
      </c>
      <c r="P42" s="53" t="s">
        <v>70</v>
      </c>
      <c r="Q42" s="120"/>
      <c r="R42" s="64"/>
      <c r="S42" s="65"/>
      <c r="T42" s="65"/>
      <c r="U42" s="65"/>
      <c r="V42" s="65"/>
      <c r="W42" s="46"/>
      <c r="X42" s="121" t="str">
        <f aca="false">MID(J38,5,1)</f>
        <v>0</v>
      </c>
      <c r="Y42" s="69" t="str">
        <f aca="false">X42</f>
        <v>0</v>
      </c>
      <c r="Z42" s="53" t="s">
        <v>80</v>
      </c>
      <c r="AA42" s="70" t="s">
        <v>73</v>
      </c>
      <c r="AB42" s="68" t="str">
        <f aca="false">MID(K38,5,1)</f>
        <v>0</v>
      </c>
      <c r="AC42" s="69" t="str">
        <f aca="false">AB42</f>
        <v>0</v>
      </c>
      <c r="AD42" s="53" t="s">
        <v>80</v>
      </c>
      <c r="AE42" s="70" t="s">
        <v>73</v>
      </c>
      <c r="AF42" s="68" t="str">
        <f aca="false">MID(L38,5,1)</f>
        <v>0</v>
      </c>
      <c r="AG42" s="69" t="str">
        <f aca="false">AF42</f>
        <v>0</v>
      </c>
      <c r="AH42" s="53" t="s">
        <v>80</v>
      </c>
      <c r="AI42" s="70" t="s">
        <v>73</v>
      </c>
      <c r="AJ42" s="66"/>
      <c r="AK42" s="66"/>
      <c r="AN42" s="0" t="str">
        <f aca="false">H471&amp;I471&amp;J471&amp;K471&amp;L471</f>
        <v>0000000000</v>
      </c>
      <c r="AO42" s="0" t="str">
        <f aca="false">AN42</f>
        <v>0000000000</v>
      </c>
      <c r="AS42" s="108" t="s">
        <v>253</v>
      </c>
      <c r="AT42" s="112" t="s">
        <v>254</v>
      </c>
    </row>
    <row r="43" customFormat="false" ht="15" hidden="false" customHeight="false" outlineLevel="0" collapsed="false">
      <c r="A43" s="104" t="s">
        <v>411</v>
      </c>
      <c r="C43" s="53" t="s">
        <v>71</v>
      </c>
      <c r="D43" s="45" t="str">
        <f aca="false">HEX2BIN(D42,8)</f>
        <v>00000111</v>
      </c>
      <c r="E43" s="45" t="str">
        <f aca="false">HEX2BIN(E42,8)</f>
        <v>00100000</v>
      </c>
      <c r="F43" s="45" t="str">
        <f aca="false">HEX2BIN(F42,8)</f>
        <v>00000100</v>
      </c>
      <c r="G43" s="45" t="str">
        <f aca="false">HEX2BIN(G42,8)</f>
        <v>00000001</v>
      </c>
      <c r="H43" s="82" t="str">
        <f aca="false">HEX2BIN(H42,8)</f>
        <v>00000000</v>
      </c>
      <c r="I43" s="82" t="str">
        <f aca="false">HEX2BIN(I42,8)</f>
        <v>00000000</v>
      </c>
      <c r="J43" s="82" t="str">
        <f aca="false">Y38&amp;Y39&amp;Y40&amp;Y41&amp;Y42&amp;Y43&amp;Y44&amp;Y45</f>
        <v>00000000</v>
      </c>
      <c r="K43" s="82" t="str">
        <f aca="false">AC38&amp;AC39&amp;AC40&amp;AC41&amp;AC42&amp;AC43&amp;AC44&amp;AC45</f>
        <v>00000000</v>
      </c>
      <c r="L43" s="45" t="str">
        <f aca="false">AG38&amp;AG39&amp;AG40&amp;AG41&amp;AG42&amp;AG43&amp;AG44&amp;AG45</f>
        <v>00000000</v>
      </c>
      <c r="M43" s="45" t="str">
        <f aca="false">DEC2HEX(M44)</f>
        <v>2C</v>
      </c>
      <c r="N43" s="46"/>
      <c r="P43" s="53" t="s">
        <v>70</v>
      </c>
      <c r="Q43" s="120"/>
      <c r="R43" s="64"/>
      <c r="S43" s="65"/>
      <c r="T43" s="65"/>
      <c r="U43" s="65"/>
      <c r="V43" s="65"/>
      <c r="W43" s="46"/>
      <c r="X43" s="121" t="str">
        <f aca="false">MID(J38,6,1)</f>
        <v>0</v>
      </c>
      <c r="Y43" s="69" t="str">
        <f aca="false">X43</f>
        <v>0</v>
      </c>
      <c r="Z43" s="53" t="s">
        <v>83</v>
      </c>
      <c r="AA43" s="70" t="s">
        <v>73</v>
      </c>
      <c r="AB43" s="68" t="str">
        <f aca="false">MID(K38,6,1)</f>
        <v>0</v>
      </c>
      <c r="AC43" s="69" t="str">
        <f aca="false">AB43</f>
        <v>0</v>
      </c>
      <c r="AD43" s="53" t="s">
        <v>83</v>
      </c>
      <c r="AE43" s="70" t="s">
        <v>73</v>
      </c>
      <c r="AF43" s="68" t="str">
        <f aca="false">MID(L38,6,1)</f>
        <v>0</v>
      </c>
      <c r="AG43" s="69" t="str">
        <f aca="false">AF43</f>
        <v>0</v>
      </c>
      <c r="AH43" s="53" t="s">
        <v>83</v>
      </c>
      <c r="AI43" s="70" t="s">
        <v>73</v>
      </c>
      <c r="AJ43" s="66"/>
      <c r="AK43" s="66"/>
      <c r="AN43" s="0" t="str">
        <f aca="false">H482&amp;I482&amp;J482&amp;K482&amp;L482</f>
        <v>0000000000</v>
      </c>
      <c r="AO43" s="0" t="str">
        <f aca="false">AN43</f>
        <v>0000000000</v>
      </c>
      <c r="AS43" s="108" t="s">
        <v>261</v>
      </c>
      <c r="AT43" s="112" t="s">
        <v>262</v>
      </c>
    </row>
    <row r="44" customFormat="false" ht="15" hidden="false" customHeight="false" outlineLevel="0" collapsed="false">
      <c r="A44" s="104" t="s">
        <v>412</v>
      </c>
      <c r="C44" s="53" t="s">
        <v>75</v>
      </c>
      <c r="D44" s="45" t="n">
        <f aca="false">HEX2DEC(D42)</f>
        <v>7</v>
      </c>
      <c r="E44" s="45" t="n">
        <f aca="false">HEX2DEC(E42)</f>
        <v>32</v>
      </c>
      <c r="F44" s="45" t="n">
        <f aca="false">HEX2DEC(F42)</f>
        <v>4</v>
      </c>
      <c r="G44" s="45" t="n">
        <f aca="false">HEX2DEC(G42)</f>
        <v>1</v>
      </c>
      <c r="H44" s="45" t="n">
        <f aca="false">HEX2DEC(H42)</f>
        <v>0</v>
      </c>
      <c r="I44" s="45" t="n">
        <f aca="false">HEX2DEC(I42)</f>
        <v>0</v>
      </c>
      <c r="J44" s="45" t="n">
        <f aca="false">HEX2DEC(J42)</f>
        <v>0</v>
      </c>
      <c r="K44" s="45" t="n">
        <f aca="false">HEX2DEC(K42)</f>
        <v>0</v>
      </c>
      <c r="L44" s="45" t="n">
        <f aca="false">HEX2DEC(L42)</f>
        <v>0</v>
      </c>
      <c r="M44" s="45" t="n">
        <f aca="false">SUM(D44:L44)</f>
        <v>44</v>
      </c>
      <c r="N44" s="46"/>
      <c r="P44" s="53" t="s">
        <v>70</v>
      </c>
      <c r="Q44" s="120"/>
      <c r="R44" s="64"/>
      <c r="S44" s="65"/>
      <c r="T44" s="65"/>
      <c r="U44" s="65"/>
      <c r="V44" s="65"/>
      <c r="W44" s="46"/>
      <c r="X44" s="121" t="str">
        <f aca="false">MID(J38,7,1)</f>
        <v>0</v>
      </c>
      <c r="Y44" s="69" t="str">
        <f aca="false">X44</f>
        <v>0</v>
      </c>
      <c r="Z44" s="53" t="s">
        <v>84</v>
      </c>
      <c r="AA44" s="70" t="s">
        <v>73</v>
      </c>
      <c r="AB44" s="68" t="str">
        <f aca="false">MID(K38,7,1)</f>
        <v>0</v>
      </c>
      <c r="AC44" s="69" t="str">
        <f aca="false">AB44</f>
        <v>0</v>
      </c>
      <c r="AD44" s="53" t="s">
        <v>84</v>
      </c>
      <c r="AE44" s="70" t="s">
        <v>73</v>
      </c>
      <c r="AF44" s="68" t="str">
        <f aca="false">MID(L38,7,1)</f>
        <v>0</v>
      </c>
      <c r="AG44" s="69" t="str">
        <f aca="false">AF44</f>
        <v>0</v>
      </c>
      <c r="AH44" s="53" t="s">
        <v>84</v>
      </c>
      <c r="AI44" s="70" t="s">
        <v>73</v>
      </c>
      <c r="AJ44" s="66"/>
      <c r="AK44" s="66"/>
      <c r="AN44" s="0" t="str">
        <f aca="false">H493&amp;I493&amp;J493&amp;K493&amp;L493</f>
        <v>0000000000</v>
      </c>
      <c r="AO44" s="0" t="str">
        <f aca="false">AN44</f>
        <v>0000000000</v>
      </c>
      <c r="AS44" s="108" t="s">
        <v>264</v>
      </c>
      <c r="AT44" s="112" t="s">
        <v>265</v>
      </c>
    </row>
    <row r="45" customFormat="false" ht="15.75" hidden="false" customHeight="false" outlineLevel="0" collapsed="false">
      <c r="A45" s="104" t="s">
        <v>413</v>
      </c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P45" s="126" t="s">
        <v>70</v>
      </c>
      <c r="Q45" s="127"/>
      <c r="R45" s="84"/>
      <c r="S45" s="84"/>
      <c r="T45" s="84"/>
      <c r="U45" s="84"/>
      <c r="V45" s="84"/>
      <c r="W45" s="85"/>
      <c r="X45" s="128" t="str">
        <f aca="false">MID(J38,8,1)</f>
        <v>0</v>
      </c>
      <c r="Y45" s="93" t="str">
        <f aca="false">X45</f>
        <v>0</v>
      </c>
      <c r="Z45" s="83" t="s">
        <v>86</v>
      </c>
      <c r="AA45" s="34" t="s">
        <v>73</v>
      </c>
      <c r="AB45" s="86" t="str">
        <f aca="false">MID(K38,8,1)</f>
        <v>0</v>
      </c>
      <c r="AC45" s="93" t="str">
        <f aca="false">AB45</f>
        <v>0</v>
      </c>
      <c r="AD45" s="83" t="s">
        <v>86</v>
      </c>
      <c r="AE45" s="34" t="s">
        <v>73</v>
      </c>
      <c r="AF45" s="86" t="str">
        <f aca="false">MID(L38,8,1)</f>
        <v>0</v>
      </c>
      <c r="AG45" s="93" t="str">
        <f aca="false">AF45</f>
        <v>0</v>
      </c>
      <c r="AH45" s="83" t="s">
        <v>86</v>
      </c>
      <c r="AI45" s="34" t="s">
        <v>73</v>
      </c>
      <c r="AJ45" s="66"/>
      <c r="AK45" s="66"/>
      <c r="AN45" s="0" t="str">
        <f aca="false">H504&amp;I504&amp;J504&amp;K504&amp;L504</f>
        <v>0000000000</v>
      </c>
      <c r="AO45" s="0" t="str">
        <f aca="false">AN45</f>
        <v>0000000000</v>
      </c>
    </row>
    <row r="46" customFormat="false" ht="15.75" hidden="false" customHeight="false" outlineLevel="0" collapsed="false">
      <c r="A46" s="104" t="s">
        <v>414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 t="s">
        <v>47</v>
      </c>
      <c r="N46" s="42"/>
      <c r="P46" s="43" t="s">
        <v>197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N46" s="0" t="str">
        <f aca="false">H515&amp;I515&amp;J515&amp;K515&amp;L515</f>
        <v>0000000000</v>
      </c>
      <c r="AO46" s="0" t="str">
        <f aca="false">AN46</f>
        <v>0000000000</v>
      </c>
    </row>
    <row r="47" customFormat="false" ht="15.75" hidden="false" customHeight="false" outlineLevel="0" collapsed="false">
      <c r="A47" s="104" t="s">
        <v>415</v>
      </c>
      <c r="C47" s="53"/>
      <c r="D47" s="44" t="s">
        <v>200</v>
      </c>
      <c r="E47" s="44"/>
      <c r="F47" s="44"/>
      <c r="G47" s="44"/>
      <c r="H47" s="45" t="s">
        <v>50</v>
      </c>
      <c r="I47" s="45" t="s">
        <v>51</v>
      </c>
      <c r="J47" s="45" t="s">
        <v>52</v>
      </c>
      <c r="K47" s="45" t="s">
        <v>53</v>
      </c>
      <c r="L47" s="45" t="s">
        <v>54</v>
      </c>
      <c r="M47" s="45" t="s">
        <v>55</v>
      </c>
      <c r="N47" s="46"/>
      <c r="P47" s="47" t="s">
        <v>56</v>
      </c>
      <c r="Q47" s="47"/>
      <c r="R47" s="47"/>
      <c r="S47" s="47"/>
      <c r="T47" s="48" t="s">
        <v>57</v>
      </c>
      <c r="U47" s="48"/>
      <c r="V47" s="48"/>
      <c r="W47" s="48"/>
      <c r="X47" s="49" t="s">
        <v>58</v>
      </c>
      <c r="Y47" s="49"/>
      <c r="Z47" s="49"/>
      <c r="AA47" s="49"/>
      <c r="AB47" s="94" t="s">
        <v>201</v>
      </c>
      <c r="AC47" s="94"/>
      <c r="AD47" s="94"/>
      <c r="AE47" s="94"/>
      <c r="AF47" s="129" t="s">
        <v>202</v>
      </c>
      <c r="AG47" s="129"/>
      <c r="AH47" s="129"/>
      <c r="AI47" s="129"/>
      <c r="AJ47" s="52" t="s">
        <v>61</v>
      </c>
      <c r="AK47" s="52"/>
      <c r="AN47" s="0" t="str">
        <f aca="false">H526&amp;I526&amp;J526&amp;K526&amp;L526</f>
        <v>0000000000</v>
      </c>
      <c r="AO47" s="0" t="str">
        <f aca="false">AN47</f>
        <v>0000000000</v>
      </c>
    </row>
    <row r="48" customFormat="false" ht="15.75" hidden="false" customHeight="false" outlineLevel="0" collapsed="false">
      <c r="A48" s="104" t="s">
        <v>416</v>
      </c>
      <c r="C48" s="53" t="s">
        <v>62</v>
      </c>
      <c r="D48" s="54" t="s">
        <v>63</v>
      </c>
      <c r="E48" s="55" t="s">
        <v>131</v>
      </c>
      <c r="F48" s="74" t="str">
        <f aca="false">MID(A6,4,2)</f>
        <v>04</v>
      </c>
      <c r="G48" s="56" t="s">
        <v>89</v>
      </c>
      <c r="H48" s="114" t="str">
        <f aca="false">MID(A6,8,2)</f>
        <v>00</v>
      </c>
      <c r="I48" s="115" t="str">
        <f aca="false">MID(A6,10,2)</f>
        <v>00</v>
      </c>
      <c r="J48" s="78" t="str">
        <f aca="false">MID(A6,12,2)</f>
        <v>00</v>
      </c>
      <c r="K48" s="115" t="str">
        <f aca="false">MID(A6,14,2)</f>
        <v>00</v>
      </c>
      <c r="L48" s="116" t="str">
        <f aca="false">MID(A6,16,2)</f>
        <v>00</v>
      </c>
      <c r="M48" s="117" t="str">
        <f aca="false">MID(A6,18,2)</f>
        <v>00</v>
      </c>
      <c r="N48" s="46" t="s">
        <v>67</v>
      </c>
      <c r="P48" s="62" t="s">
        <v>67</v>
      </c>
      <c r="Q48" s="63" t="s">
        <v>68</v>
      </c>
      <c r="R48" s="64" t="s">
        <v>69</v>
      </c>
      <c r="S48" s="46"/>
      <c r="T48" s="62" t="s">
        <v>67</v>
      </c>
      <c r="U48" s="63" t="s">
        <v>68</v>
      </c>
      <c r="V48" s="64" t="s">
        <v>69</v>
      </c>
      <c r="W48" s="46"/>
      <c r="X48" s="62" t="s">
        <v>67</v>
      </c>
      <c r="Y48" s="63" t="s">
        <v>68</v>
      </c>
      <c r="Z48" s="64" t="s">
        <v>69</v>
      </c>
      <c r="AA48" s="46"/>
      <c r="AB48" s="89"/>
      <c r="AC48" s="89"/>
      <c r="AD48" s="89"/>
      <c r="AE48" s="89"/>
      <c r="AF48" s="89"/>
      <c r="AG48" s="89"/>
      <c r="AH48" s="89"/>
      <c r="AI48" s="89"/>
      <c r="AJ48" s="66" t="s">
        <v>70</v>
      </c>
      <c r="AK48" s="66"/>
      <c r="AN48" s="0" t="str">
        <f aca="false">H537&amp;I537&amp;J537&amp;K537&amp;L537</f>
        <v>0000000000</v>
      </c>
      <c r="AO48" s="0" t="str">
        <f aca="false">AN48</f>
        <v>0000000000</v>
      </c>
    </row>
    <row r="49" customFormat="false" ht="15" hidden="false" customHeight="false" outlineLevel="0" collapsed="false">
      <c r="A49" s="104" t="s">
        <v>417</v>
      </c>
      <c r="C49" s="53" t="s">
        <v>71</v>
      </c>
      <c r="D49" s="45" t="str">
        <f aca="false">HEX2BIN(D48,8)</f>
        <v>00000111</v>
      </c>
      <c r="E49" s="45" t="str">
        <f aca="false">HEX2BIN(E48,8)</f>
        <v>00100000</v>
      </c>
      <c r="F49" s="45" t="str">
        <f aca="false">HEX2BIN(F48,8)</f>
        <v>00000100</v>
      </c>
      <c r="G49" s="45" t="str">
        <f aca="false">HEX2BIN(G48,8)</f>
        <v>00000010</v>
      </c>
      <c r="H49" s="45" t="str">
        <f aca="false">HEX2BIN(H48,8)</f>
        <v>00000000</v>
      </c>
      <c r="I49" s="45" t="str">
        <f aca="false">HEX2BIN(I48,8)</f>
        <v>00000000</v>
      </c>
      <c r="J49" s="45" t="str">
        <f aca="false">HEX2BIN(J48,8)</f>
        <v>00000000</v>
      </c>
      <c r="K49" s="45" t="str">
        <f aca="false">HEX2BIN(K48,8)</f>
        <v>00000000</v>
      </c>
      <c r="L49" s="45" t="str">
        <f aca="false">HEX2BIN(L48,8)</f>
        <v>00000000</v>
      </c>
      <c r="M49" s="67"/>
      <c r="N49" s="46"/>
      <c r="P49" s="68" t="str">
        <f aca="false">MID(H49,1,1)</f>
        <v>0</v>
      </c>
      <c r="Q49" s="69" t="str">
        <f aca="false">P49</f>
        <v>0</v>
      </c>
      <c r="R49" s="53" t="s">
        <v>72</v>
      </c>
      <c r="S49" s="70" t="s">
        <v>73</v>
      </c>
      <c r="T49" s="68" t="str">
        <f aca="false">MID(I49,1,1)</f>
        <v>0</v>
      </c>
      <c r="U49" s="69" t="str">
        <f aca="false">T49</f>
        <v>0</v>
      </c>
      <c r="V49" s="53" t="s">
        <v>72</v>
      </c>
      <c r="W49" s="70" t="s">
        <v>73</v>
      </c>
      <c r="X49" s="68" t="str">
        <f aca="false">MID(J49,1,1)</f>
        <v>0</v>
      </c>
      <c r="Y49" s="69" t="str">
        <f aca="false">X49</f>
        <v>0</v>
      </c>
      <c r="Z49" s="53" t="s">
        <v>72</v>
      </c>
      <c r="AA49" s="70" t="s">
        <v>73</v>
      </c>
      <c r="AB49" s="89"/>
      <c r="AC49" s="89"/>
      <c r="AD49" s="89"/>
      <c r="AE49" s="89"/>
      <c r="AF49" s="89"/>
      <c r="AG49" s="89"/>
      <c r="AH49" s="89"/>
      <c r="AI49" s="89"/>
      <c r="AJ49" s="66"/>
      <c r="AK49" s="66"/>
      <c r="AN49" s="0" t="str">
        <f aca="false">H548&amp;I548&amp;J548&amp;K548&amp;L548</f>
        <v>0000000000</v>
      </c>
      <c r="AO49" s="0" t="str">
        <f aca="false">AN49</f>
        <v>0000000000</v>
      </c>
    </row>
    <row r="50" customFormat="false" ht="15" hidden="false" customHeight="false" outlineLevel="0" collapsed="false">
      <c r="A50" s="104" t="s">
        <v>418</v>
      </c>
      <c r="C50" s="53" t="s">
        <v>75</v>
      </c>
      <c r="D50" s="45" t="n">
        <f aca="false">HEX2DEC(D48)</f>
        <v>7</v>
      </c>
      <c r="E50" s="45" t="n">
        <f aca="false">HEX2DEC(E48)</f>
        <v>32</v>
      </c>
      <c r="F50" s="45" t="n">
        <f aca="false">HEX2DEC(F48)</f>
        <v>4</v>
      </c>
      <c r="G50" s="45" t="n">
        <f aca="false">HEX2DEC(G48)</f>
        <v>2</v>
      </c>
      <c r="H50" s="45" t="n">
        <f aca="false">HEX2DEC(H48)</f>
        <v>0</v>
      </c>
      <c r="I50" s="45" t="n">
        <f aca="false">HEX2DEC(I48)</f>
        <v>0</v>
      </c>
      <c r="J50" s="45" t="n">
        <f aca="false">HEX2DEC(J48)</f>
        <v>0</v>
      </c>
      <c r="K50" s="45" t="n">
        <f aca="false">HEX2DEC(K48)</f>
        <v>0</v>
      </c>
      <c r="L50" s="45" t="n">
        <f aca="false">HEX2DEC(L48)</f>
        <v>0</v>
      </c>
      <c r="M50" s="45" t="n">
        <f aca="false">SUM(D50:L50)</f>
        <v>45</v>
      </c>
      <c r="N50" s="46"/>
      <c r="P50" s="68" t="str">
        <f aca="false">MID(H49,2,1)</f>
        <v>0</v>
      </c>
      <c r="Q50" s="69" t="str">
        <f aca="false">P50</f>
        <v>0</v>
      </c>
      <c r="R50" s="53" t="s">
        <v>76</v>
      </c>
      <c r="S50" s="70" t="s">
        <v>73</v>
      </c>
      <c r="T50" s="68" t="str">
        <f aca="false">MID(I49,2,1)</f>
        <v>0</v>
      </c>
      <c r="U50" s="69" t="str">
        <f aca="false">T50</f>
        <v>0</v>
      </c>
      <c r="V50" s="53" t="s">
        <v>76</v>
      </c>
      <c r="W50" s="70" t="s">
        <v>73</v>
      </c>
      <c r="X50" s="68" t="str">
        <f aca="false">MID(J49,2,1)</f>
        <v>0</v>
      </c>
      <c r="Y50" s="69" t="str">
        <f aca="false">X50</f>
        <v>0</v>
      </c>
      <c r="Z50" s="53" t="s">
        <v>76</v>
      </c>
      <c r="AA50" s="70" t="s">
        <v>73</v>
      </c>
      <c r="AB50" s="89"/>
      <c r="AC50" s="89"/>
      <c r="AD50" s="89"/>
      <c r="AE50" s="89"/>
      <c r="AF50" s="89"/>
      <c r="AG50" s="89"/>
      <c r="AH50" s="89"/>
      <c r="AI50" s="89"/>
      <c r="AJ50" s="66"/>
      <c r="AK50" s="66"/>
      <c r="AN50" s="0" t="str">
        <f aca="false">H559&amp;I559&amp;J559&amp;K559&amp;L559</f>
        <v>0000000000</v>
      </c>
      <c r="AO50" s="0" t="str">
        <f aca="false">AN50</f>
        <v>0000000000</v>
      </c>
    </row>
    <row r="51" customFormat="false" ht="15" hidden="false" customHeight="false" outlineLevel="0" collapsed="false">
      <c r="A51" s="104" t="s">
        <v>419</v>
      </c>
      <c r="C51" s="5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46"/>
      <c r="P51" s="68" t="str">
        <f aca="false">MID(H49,3,1)</f>
        <v>0</v>
      </c>
      <c r="Q51" s="69" t="str">
        <f aca="false">P51</f>
        <v>0</v>
      </c>
      <c r="R51" s="53" t="s">
        <v>78</v>
      </c>
      <c r="S51" s="70" t="s">
        <v>73</v>
      </c>
      <c r="T51" s="68" t="str">
        <f aca="false">MID(I49,3,1)</f>
        <v>0</v>
      </c>
      <c r="U51" s="69" t="str">
        <f aca="false">T51</f>
        <v>0</v>
      </c>
      <c r="V51" s="53" t="s">
        <v>78</v>
      </c>
      <c r="W51" s="70" t="s">
        <v>73</v>
      </c>
      <c r="X51" s="68" t="str">
        <f aca="false">MID(J49,3,1)</f>
        <v>0</v>
      </c>
      <c r="Y51" s="69" t="str">
        <f aca="false">X51</f>
        <v>0</v>
      </c>
      <c r="Z51" s="53" t="s">
        <v>78</v>
      </c>
      <c r="AA51" s="70" t="s">
        <v>73</v>
      </c>
      <c r="AB51" s="89"/>
      <c r="AC51" s="89"/>
      <c r="AD51" s="89"/>
      <c r="AE51" s="89"/>
      <c r="AF51" s="89"/>
      <c r="AG51" s="89"/>
      <c r="AH51" s="89"/>
      <c r="AI51" s="89"/>
      <c r="AJ51" s="66"/>
      <c r="AK51" s="66"/>
      <c r="AN51" s="0" t="str">
        <f aca="false">H570&amp;I570&amp;J570&amp;K570&amp;L570</f>
        <v>0000000000</v>
      </c>
      <c r="AO51" s="0" t="str">
        <f aca="false">AN51</f>
        <v>0000000000</v>
      </c>
    </row>
    <row r="52" customFormat="false" ht="15.75" hidden="false" customHeight="false" outlineLevel="0" collapsed="false">
      <c r="A52" s="104" t="s">
        <v>420</v>
      </c>
      <c r="C52" s="5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46"/>
      <c r="P52" s="68" t="str">
        <f aca="false">MID(H49,4,1)</f>
        <v>0</v>
      </c>
      <c r="Q52" s="69" t="str">
        <f aca="false">P52</f>
        <v>0</v>
      </c>
      <c r="R52" s="53" t="s">
        <v>79</v>
      </c>
      <c r="S52" s="70" t="s">
        <v>73</v>
      </c>
      <c r="T52" s="68" t="str">
        <f aca="false">MID(I49,4,1)</f>
        <v>0</v>
      </c>
      <c r="U52" s="69" t="str">
        <f aca="false">T52</f>
        <v>0</v>
      </c>
      <c r="V52" s="53" t="s">
        <v>79</v>
      </c>
      <c r="W52" s="70" t="s">
        <v>73</v>
      </c>
      <c r="X52" s="68" t="str">
        <f aca="false">MID(J49,4,1)</f>
        <v>0</v>
      </c>
      <c r="Y52" s="69" t="str">
        <f aca="false">X52</f>
        <v>0</v>
      </c>
      <c r="Z52" s="53" t="s">
        <v>79</v>
      </c>
      <c r="AA52" s="70" t="s">
        <v>73</v>
      </c>
      <c r="AB52" s="89"/>
      <c r="AC52" s="89"/>
      <c r="AD52" s="89"/>
      <c r="AE52" s="89"/>
      <c r="AF52" s="89"/>
      <c r="AG52" s="89"/>
      <c r="AH52" s="89"/>
      <c r="AI52" s="89"/>
      <c r="AJ52" s="66"/>
      <c r="AK52" s="66"/>
      <c r="AN52" s="0" t="str">
        <f aca="false">H581&amp;I581&amp;J581&amp;K581&amp;L581</f>
        <v>0000000000</v>
      </c>
      <c r="AO52" s="0" t="str">
        <f aca="false">AN52</f>
        <v>0000000000</v>
      </c>
    </row>
    <row r="53" customFormat="false" ht="15.75" hidden="false" customHeight="false" outlineLevel="0" collapsed="false">
      <c r="A53" s="104" t="s">
        <v>421</v>
      </c>
      <c r="C53" s="53" t="s">
        <v>62</v>
      </c>
      <c r="D53" s="73" t="str">
        <f aca="false">D48</f>
        <v>07</v>
      </c>
      <c r="E53" s="74" t="str">
        <f aca="false">E48</f>
        <v>20</v>
      </c>
      <c r="F53" s="74" t="str">
        <f aca="false">F48</f>
        <v>04</v>
      </c>
      <c r="G53" s="75" t="str">
        <f aca="false">G48</f>
        <v>02</v>
      </c>
      <c r="H53" s="76" t="str">
        <f aca="false">BIN2HEX(H54,2)</f>
        <v>00</v>
      </c>
      <c r="I53" s="77" t="str">
        <f aca="false">BIN2HEX(I54,2)</f>
        <v>00</v>
      </c>
      <c r="J53" s="78" t="str">
        <f aca="false">BIN2HEX(J54,2)</f>
        <v>00</v>
      </c>
      <c r="K53" s="130" t="str">
        <f aca="false">K48</f>
        <v>00</v>
      </c>
      <c r="L53" s="131" t="str">
        <f aca="false">L48</f>
        <v>00</v>
      </c>
      <c r="M53" s="81" t="str">
        <f aca="false">IF(LEN(M54)&gt;2,MID(M54,2,2),M54)</f>
        <v>2D</v>
      </c>
      <c r="N53" s="46" t="s">
        <v>68</v>
      </c>
      <c r="P53" s="68" t="str">
        <f aca="false">MID(H49,5,1)</f>
        <v>0</v>
      </c>
      <c r="Q53" s="69" t="str">
        <f aca="false">P53</f>
        <v>0</v>
      </c>
      <c r="R53" s="53" t="s">
        <v>80</v>
      </c>
      <c r="S53" s="70" t="s">
        <v>73</v>
      </c>
      <c r="T53" s="68" t="str">
        <f aca="false">MID(I49,5,1)</f>
        <v>0</v>
      </c>
      <c r="U53" s="69" t="str">
        <f aca="false">T53</f>
        <v>0</v>
      </c>
      <c r="V53" s="53" t="s">
        <v>80</v>
      </c>
      <c r="W53" s="70" t="s">
        <v>73</v>
      </c>
      <c r="X53" s="68" t="str">
        <f aca="false">MID(J49,5,1)</f>
        <v>0</v>
      </c>
      <c r="Y53" s="69" t="str">
        <f aca="false">X53</f>
        <v>0</v>
      </c>
      <c r="Z53" s="53" t="s">
        <v>80</v>
      </c>
      <c r="AA53" s="70" t="s">
        <v>73</v>
      </c>
      <c r="AB53" s="89"/>
      <c r="AC53" s="89"/>
      <c r="AD53" s="89"/>
      <c r="AE53" s="89"/>
      <c r="AF53" s="89"/>
      <c r="AG53" s="89"/>
      <c r="AH53" s="89"/>
      <c r="AI53" s="89"/>
      <c r="AJ53" s="66"/>
      <c r="AK53" s="66"/>
      <c r="AN53" s="0" t="str">
        <f aca="false">H592&amp;I592&amp;J592&amp;K592&amp;L592</f>
        <v>0000000000</v>
      </c>
      <c r="AO53" s="0" t="str">
        <f aca="false">AN53</f>
        <v>0000000000</v>
      </c>
    </row>
    <row r="54" customFormat="false" ht="15" hidden="false" customHeight="false" outlineLevel="0" collapsed="false">
      <c r="A54" s="104" t="s">
        <v>422</v>
      </c>
      <c r="C54" s="53" t="s">
        <v>71</v>
      </c>
      <c r="D54" s="45" t="str">
        <f aca="false">HEX2BIN(D53,8)</f>
        <v>00000111</v>
      </c>
      <c r="E54" s="45" t="str">
        <f aca="false">HEX2BIN(E53,8)</f>
        <v>00100000</v>
      </c>
      <c r="F54" s="45" t="str">
        <f aca="false">HEX2BIN(F53,8)</f>
        <v>00000100</v>
      </c>
      <c r="G54" s="45" t="str">
        <f aca="false">HEX2BIN(G53,8)</f>
        <v>00000010</v>
      </c>
      <c r="H54" s="82" t="str">
        <f aca="false">Q49&amp;Q50&amp;Q51&amp;Q52&amp;Q53&amp;Q54&amp;Q55&amp;Q56</f>
        <v>00000000</v>
      </c>
      <c r="I54" s="45" t="str">
        <f aca="false">U49&amp;U50&amp;U51&amp;U52&amp;U53&amp;U54&amp;U55&amp;U56</f>
        <v>00000000</v>
      </c>
      <c r="J54" s="82" t="str">
        <f aca="false">Y49&amp;Y50&amp;Y51&amp;Y52&amp;Y53&amp;Y54&amp;Y55&amp;Y56</f>
        <v>00000000</v>
      </c>
      <c r="K54" s="82"/>
      <c r="L54" s="45"/>
      <c r="M54" s="45" t="str">
        <f aca="false">DEC2HEX(M55)</f>
        <v>2D</v>
      </c>
      <c r="N54" s="46"/>
      <c r="P54" s="68" t="str">
        <f aca="false">MID(H49,6,1)</f>
        <v>0</v>
      </c>
      <c r="Q54" s="69" t="str">
        <f aca="false">P54</f>
        <v>0</v>
      </c>
      <c r="R54" s="53" t="s">
        <v>83</v>
      </c>
      <c r="S54" s="70" t="s">
        <v>73</v>
      </c>
      <c r="T54" s="68" t="str">
        <f aca="false">MID(I49,6,1)</f>
        <v>0</v>
      </c>
      <c r="U54" s="69" t="str">
        <f aca="false">T54</f>
        <v>0</v>
      </c>
      <c r="V54" s="53" t="s">
        <v>83</v>
      </c>
      <c r="W54" s="70" t="s">
        <v>73</v>
      </c>
      <c r="X54" s="68" t="str">
        <f aca="false">MID(J49,6,1)</f>
        <v>0</v>
      </c>
      <c r="Y54" s="69" t="str">
        <f aca="false">X54</f>
        <v>0</v>
      </c>
      <c r="Z54" s="53" t="s">
        <v>83</v>
      </c>
      <c r="AA54" s="70" t="s">
        <v>73</v>
      </c>
      <c r="AB54" s="89"/>
      <c r="AC54" s="89"/>
      <c r="AD54" s="89"/>
      <c r="AE54" s="89"/>
      <c r="AF54" s="89"/>
      <c r="AG54" s="89"/>
      <c r="AH54" s="89"/>
      <c r="AI54" s="89"/>
      <c r="AJ54" s="66"/>
      <c r="AK54" s="66"/>
      <c r="AN54" s="0" t="str">
        <f aca="false">H603&amp;I603&amp;J603&amp;K603&amp;L603</f>
        <v>0000000000</v>
      </c>
      <c r="AO54" s="0" t="str">
        <f aca="false">AN54</f>
        <v>0000000000</v>
      </c>
    </row>
    <row r="55" customFormat="false" ht="15" hidden="false" customHeight="false" outlineLevel="0" collapsed="false">
      <c r="A55" s="104" t="s">
        <v>423</v>
      </c>
      <c r="C55" s="53" t="s">
        <v>75</v>
      </c>
      <c r="D55" s="45" t="n">
        <f aca="false">HEX2DEC(D53)</f>
        <v>7</v>
      </c>
      <c r="E55" s="45" t="n">
        <f aca="false">HEX2DEC(E53)</f>
        <v>32</v>
      </c>
      <c r="F55" s="45" t="n">
        <f aca="false">HEX2DEC(F53)</f>
        <v>4</v>
      </c>
      <c r="G55" s="45" t="n">
        <f aca="false">HEX2DEC(G53)</f>
        <v>2</v>
      </c>
      <c r="H55" s="45" t="n">
        <f aca="false">HEX2DEC(H53)</f>
        <v>0</v>
      </c>
      <c r="I55" s="45" t="n">
        <f aca="false">HEX2DEC(I53)</f>
        <v>0</v>
      </c>
      <c r="J55" s="45" t="n">
        <f aca="false">HEX2DEC(J53)</f>
        <v>0</v>
      </c>
      <c r="K55" s="45" t="n">
        <f aca="false">HEX2DEC(K53)</f>
        <v>0</v>
      </c>
      <c r="L55" s="45" t="n">
        <f aca="false">HEX2DEC(L53)</f>
        <v>0</v>
      </c>
      <c r="M55" s="45" t="n">
        <f aca="false">SUM(D55:L55)</f>
        <v>45</v>
      </c>
      <c r="N55" s="46"/>
      <c r="P55" s="68" t="str">
        <f aca="false">MID(H49,7,1)</f>
        <v>0</v>
      </c>
      <c r="Q55" s="69" t="str">
        <f aca="false">P55</f>
        <v>0</v>
      </c>
      <c r="R55" s="53" t="s">
        <v>84</v>
      </c>
      <c r="S55" s="70" t="s">
        <v>73</v>
      </c>
      <c r="T55" s="68" t="str">
        <f aca="false">MID(I49,7,1)</f>
        <v>0</v>
      </c>
      <c r="U55" s="69" t="str">
        <f aca="false">T55</f>
        <v>0</v>
      </c>
      <c r="V55" s="53" t="s">
        <v>84</v>
      </c>
      <c r="W55" s="70" t="s">
        <v>73</v>
      </c>
      <c r="X55" s="68" t="str">
        <f aca="false">MID(J49,7,1)</f>
        <v>0</v>
      </c>
      <c r="Y55" s="69" t="str">
        <f aca="false">X55</f>
        <v>0</v>
      </c>
      <c r="Z55" s="53" t="s">
        <v>84</v>
      </c>
      <c r="AA55" s="70" t="s">
        <v>73</v>
      </c>
      <c r="AB55" s="89"/>
      <c r="AC55" s="89"/>
      <c r="AD55" s="89"/>
      <c r="AE55" s="89"/>
      <c r="AF55" s="89"/>
      <c r="AG55" s="89"/>
      <c r="AH55" s="89"/>
      <c r="AI55" s="89"/>
      <c r="AJ55" s="66"/>
      <c r="AK55" s="66"/>
      <c r="AN55" s="0" t="str">
        <f aca="false">H614&amp;I614&amp;J614&amp;K614</f>
        <v>00000000</v>
      </c>
      <c r="AO55" s="0" t="str">
        <f aca="false">AN55</f>
        <v>00000000</v>
      </c>
    </row>
    <row r="56" customFormat="false" ht="15.75" hidden="false" customHeight="false" outlineLevel="0" collapsed="false">
      <c r="A56" s="104" t="s">
        <v>424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P56" s="86" t="str">
        <f aca="false">MID(H49,8,1)</f>
        <v>0</v>
      </c>
      <c r="Q56" s="93" t="str">
        <f aca="false">P56</f>
        <v>0</v>
      </c>
      <c r="R56" s="83" t="s">
        <v>86</v>
      </c>
      <c r="S56" s="34" t="s">
        <v>73</v>
      </c>
      <c r="T56" s="86" t="str">
        <f aca="false">MID(I49,8,1)</f>
        <v>0</v>
      </c>
      <c r="U56" s="93" t="str">
        <f aca="false">T56</f>
        <v>0</v>
      </c>
      <c r="V56" s="83" t="s">
        <v>86</v>
      </c>
      <c r="W56" s="34" t="s">
        <v>73</v>
      </c>
      <c r="X56" s="86" t="str">
        <f aca="false">MID(J49,8,1)</f>
        <v>0</v>
      </c>
      <c r="Y56" s="93" t="str">
        <f aca="false">X56</f>
        <v>0</v>
      </c>
      <c r="Z56" s="83" t="s">
        <v>86</v>
      </c>
      <c r="AA56" s="34" t="s">
        <v>73</v>
      </c>
      <c r="AB56" s="89"/>
      <c r="AC56" s="89"/>
      <c r="AD56" s="89"/>
      <c r="AE56" s="89"/>
      <c r="AF56" s="89"/>
      <c r="AG56" s="89"/>
      <c r="AH56" s="89"/>
      <c r="AI56" s="89"/>
      <c r="AJ56" s="66"/>
      <c r="AK56" s="66"/>
    </row>
    <row r="57" customFormat="false" ht="15.75" hidden="false" customHeight="false" outlineLevel="0" collapsed="false">
      <c r="A57" s="104" t="s">
        <v>425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 t="s">
        <v>47</v>
      </c>
      <c r="N57" s="42"/>
      <c r="P57" s="43" t="s">
        <v>223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customFormat="false" ht="15.75" hidden="false" customHeight="false" outlineLevel="0" collapsed="false">
      <c r="C58" s="53"/>
      <c r="D58" s="44" t="s">
        <v>226</v>
      </c>
      <c r="E58" s="44"/>
      <c r="F58" s="44"/>
      <c r="G58" s="44"/>
      <c r="H58" s="45" t="s">
        <v>50</v>
      </c>
      <c r="I58" s="45" t="s">
        <v>51</v>
      </c>
      <c r="J58" s="45" t="s">
        <v>52</v>
      </c>
      <c r="K58" s="45" t="s">
        <v>53</v>
      </c>
      <c r="L58" s="45" t="s">
        <v>54</v>
      </c>
      <c r="M58" s="45" t="s">
        <v>55</v>
      </c>
      <c r="N58" s="46"/>
      <c r="P58" s="47" t="s">
        <v>227</v>
      </c>
      <c r="Q58" s="47"/>
      <c r="R58" s="47"/>
      <c r="S58" s="47"/>
      <c r="T58" s="48" t="s">
        <v>228</v>
      </c>
      <c r="U58" s="48"/>
      <c r="V58" s="48"/>
      <c r="W58" s="48"/>
      <c r="X58" s="49" t="s">
        <v>229</v>
      </c>
      <c r="Y58" s="49"/>
      <c r="Z58" s="49"/>
      <c r="AA58" s="49"/>
      <c r="AB58" s="50" t="s">
        <v>230</v>
      </c>
      <c r="AC58" s="50"/>
      <c r="AD58" s="50"/>
      <c r="AE58" s="50"/>
      <c r="AF58" s="92" t="s">
        <v>231</v>
      </c>
      <c r="AG58" s="92"/>
      <c r="AH58" s="92"/>
      <c r="AI58" s="92"/>
      <c r="AJ58" s="52" t="s">
        <v>61</v>
      </c>
      <c r="AK58" s="52"/>
    </row>
    <row r="59" customFormat="false" ht="15.75" hidden="false" customHeight="false" outlineLevel="0" collapsed="false">
      <c r="C59" s="53" t="s">
        <v>62</v>
      </c>
      <c r="D59" s="54" t="s">
        <v>63</v>
      </c>
      <c r="E59" s="55" t="s">
        <v>131</v>
      </c>
      <c r="F59" s="74" t="str">
        <f aca="false">MID(A7,4,2)</f>
        <v>04</v>
      </c>
      <c r="G59" s="56" t="s">
        <v>97</v>
      </c>
      <c r="H59" s="78" t="str">
        <f aca="false">MID(A7,8,2)</f>
        <v>00</v>
      </c>
      <c r="I59" s="115" t="str">
        <f aca="false">MID(A7,10,2)</f>
        <v>00</v>
      </c>
      <c r="J59" s="115" t="str">
        <f aca="false">MID(A7,12,2)</f>
        <v>00</v>
      </c>
      <c r="K59" s="116" t="str">
        <f aca="false">MID(A7,14,2)</f>
        <v>00</v>
      </c>
      <c r="L59" s="116" t="str">
        <f aca="false">MID(A7,16,2)</f>
        <v>00</v>
      </c>
      <c r="M59" s="117" t="str">
        <f aca="false">MID(A7,18,2)</f>
        <v>00</v>
      </c>
      <c r="N59" s="46" t="s">
        <v>67</v>
      </c>
      <c r="P59" s="132" t="str">
        <f aca="false">AR9</f>
        <v/>
      </c>
      <c r="Q59" s="132"/>
      <c r="R59" s="132"/>
      <c r="S59" s="132"/>
      <c r="T59" s="132" t="str">
        <f aca="false">AR10</f>
        <v/>
      </c>
      <c r="U59" s="132"/>
      <c r="V59" s="132"/>
      <c r="W59" s="132"/>
      <c r="X59" s="132" t="str">
        <f aca="false">AR11</f>
        <v/>
      </c>
      <c r="Y59" s="132"/>
      <c r="Z59" s="132"/>
      <c r="AA59" s="132"/>
      <c r="AB59" s="132" t="str">
        <f aca="false">AR12</f>
        <v/>
      </c>
      <c r="AC59" s="132"/>
      <c r="AD59" s="132"/>
      <c r="AE59" s="132"/>
      <c r="AF59" s="132" t="str">
        <f aca="false">AR13</f>
        <v/>
      </c>
      <c r="AG59" s="132"/>
      <c r="AH59" s="132"/>
      <c r="AI59" s="132"/>
      <c r="AJ59" s="66" t="s">
        <v>70</v>
      </c>
      <c r="AK59" s="66"/>
    </row>
    <row r="60" customFormat="false" ht="15" hidden="false" customHeight="false" outlineLevel="0" collapsed="false">
      <c r="A60" s="109" t="s">
        <v>426</v>
      </c>
      <c r="C60" s="53" t="s">
        <v>71</v>
      </c>
      <c r="D60" s="45" t="str">
        <f aca="false">HEX2BIN(D59,8)</f>
        <v>00000111</v>
      </c>
      <c r="E60" s="45" t="str">
        <f aca="false">HEX2BIN(E59,8)</f>
        <v>00100000</v>
      </c>
      <c r="F60" s="45" t="str">
        <f aca="false">HEX2BIN(F59,8)</f>
        <v>00000100</v>
      </c>
      <c r="G60" s="45" t="str">
        <f aca="false">HEX2BIN(G59,8)</f>
        <v>00000011</v>
      </c>
      <c r="H60" s="45" t="str">
        <f aca="false">HEX2BIN(H59,8)</f>
        <v>00000000</v>
      </c>
      <c r="I60" s="45" t="str">
        <f aca="false">HEX2BIN(I59,8)</f>
        <v>00000000</v>
      </c>
      <c r="J60" s="45" t="str">
        <f aca="false">HEX2BIN(J59,8)</f>
        <v>00000000</v>
      </c>
      <c r="K60" s="45" t="str">
        <f aca="false">HEX2BIN(K59,8)</f>
        <v>00000000</v>
      </c>
      <c r="L60" s="45" t="str">
        <f aca="false">HEX2BIN(L59,8)</f>
        <v>00000000</v>
      </c>
      <c r="M60" s="65"/>
      <c r="N60" s="46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66"/>
      <c r="AK60" s="66"/>
    </row>
    <row r="61" customFormat="false" ht="15" hidden="false" customHeight="false" outlineLevel="0" collapsed="false">
      <c r="A61" s="113" t="str">
        <f aca="false">RIGHT(D42,1)&amp;E42&amp;F42&amp;G42&amp;H42&amp;I42&amp;J42&amp;K42&amp;L42&amp;M42</f>
        <v>720040100000000002C</v>
      </c>
      <c r="C61" s="53" t="s">
        <v>75</v>
      </c>
      <c r="D61" s="45" t="n">
        <f aca="false">HEX2DEC(D59)</f>
        <v>7</v>
      </c>
      <c r="E61" s="45" t="n">
        <f aca="false">HEX2DEC(E59)</f>
        <v>32</v>
      </c>
      <c r="F61" s="45" t="n">
        <f aca="false">HEX2DEC(F59)</f>
        <v>4</v>
      </c>
      <c r="G61" s="45" t="n">
        <f aca="false">HEX2DEC(G59)</f>
        <v>3</v>
      </c>
      <c r="H61" s="45" t="n">
        <f aca="false">HEX2DEC(H59)</f>
        <v>0</v>
      </c>
      <c r="I61" s="45" t="n">
        <f aca="false">HEX2DEC(I59)</f>
        <v>0</v>
      </c>
      <c r="J61" s="45" t="n">
        <f aca="false">HEX2DEC(J59)</f>
        <v>0</v>
      </c>
      <c r="K61" s="45" t="n">
        <f aca="false">HEX2DEC(K59)</f>
        <v>0</v>
      </c>
      <c r="L61" s="45" t="n">
        <f aca="false">HEX2DEC(L59)</f>
        <v>0</v>
      </c>
      <c r="M61" s="45" t="n">
        <f aca="false">SUM(D61:L61)</f>
        <v>46</v>
      </c>
      <c r="N61" s="46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66"/>
      <c r="AK61" s="66"/>
    </row>
    <row r="62" customFormat="false" ht="15" hidden="false" customHeight="false" outlineLevel="0" collapsed="false">
      <c r="A62" s="113" t="str">
        <f aca="false">RIGHT(D53,1)&amp;E53&amp;F53&amp;G53&amp;H53&amp;I53&amp;J53&amp;K53&amp;L53&amp;M53</f>
        <v>720040200000000002D</v>
      </c>
      <c r="C62" s="53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46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66"/>
      <c r="AK62" s="66"/>
    </row>
    <row r="63" customFormat="false" ht="15.75" hidden="false" customHeight="false" outlineLevel="0" collapsed="false">
      <c r="A63" s="113" t="str">
        <f aca="false">RIGHT(D64,1)&amp;E64&amp;F64&amp;G64&amp;H64&amp;I64&amp;J64&amp;K64&amp;L64&amp;M64</f>
        <v>720040300000000002E</v>
      </c>
      <c r="C63" s="53"/>
      <c r="D63" s="65"/>
      <c r="E63" s="65"/>
      <c r="F63" s="65"/>
      <c r="G63" s="65"/>
      <c r="H63" s="37" t="str">
        <f aca="false">AR9</f>
        <v/>
      </c>
      <c r="I63" s="37" t="str">
        <f aca="false">AR10</f>
        <v/>
      </c>
      <c r="J63" s="37" t="str">
        <f aca="false">AR11</f>
        <v/>
      </c>
      <c r="K63" s="37" t="str">
        <f aca="false">AR12</f>
        <v/>
      </c>
      <c r="L63" s="37" t="str">
        <f aca="false">AR13</f>
        <v/>
      </c>
      <c r="M63" s="65"/>
      <c r="N63" s="46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66"/>
      <c r="AK63" s="66"/>
    </row>
    <row r="64" customFormat="false" ht="15.75" hidden="false" customHeight="false" outlineLevel="0" collapsed="false">
      <c r="A64" s="113" t="str">
        <f aca="false">RIGHT(D75,1)&amp;E75&amp;F75&amp;G75&amp;H75&amp;I75&amp;J75&amp;K75&amp;L75&amp;M75</f>
        <v>720040400000000002F</v>
      </c>
      <c r="C64" s="53" t="s">
        <v>62</v>
      </c>
      <c r="D64" s="73" t="str">
        <f aca="false">D59</f>
        <v>07</v>
      </c>
      <c r="E64" s="74" t="str">
        <f aca="false">E59</f>
        <v>20</v>
      </c>
      <c r="F64" s="74" t="str">
        <f aca="false">F59</f>
        <v>04</v>
      </c>
      <c r="G64" s="75" t="str">
        <f aca="false">G59</f>
        <v>03</v>
      </c>
      <c r="H64" s="133" t="str">
        <f aca="false">H59</f>
        <v>00</v>
      </c>
      <c r="I64" s="134" t="str">
        <f aca="false">I59</f>
        <v>00</v>
      </c>
      <c r="J64" s="135" t="str">
        <f aca="false">J59</f>
        <v>00</v>
      </c>
      <c r="K64" s="134" t="str">
        <f aca="false">K59</f>
        <v>00</v>
      </c>
      <c r="L64" s="136" t="str">
        <f aca="false">L59</f>
        <v>00</v>
      </c>
      <c r="M64" s="81" t="str">
        <f aca="false">IF(LEN(M65)&gt;2,MID(M65,2,2),M65)</f>
        <v>2E</v>
      </c>
      <c r="N64" s="46" t="s">
        <v>68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66"/>
      <c r="AK64" s="66"/>
    </row>
    <row r="65" customFormat="false" ht="15" hidden="false" customHeight="false" outlineLevel="0" collapsed="false">
      <c r="A65" s="113" t="str">
        <f aca="false">RIGHT(D86,1)&amp;E86&amp;F86&amp;G86&amp;H86&amp;I86&amp;J86&amp;K86&amp;L86&amp;M86</f>
        <v>7200405000000000030</v>
      </c>
      <c r="C65" s="53" t="s">
        <v>71</v>
      </c>
      <c r="D65" s="45" t="str">
        <f aca="false">HEX2BIN(D64,8)</f>
        <v>00000111</v>
      </c>
      <c r="E65" s="45" t="str">
        <f aca="false">HEX2BIN(E64,8)</f>
        <v>00100000</v>
      </c>
      <c r="F65" s="45" t="str">
        <f aca="false">HEX2BIN(F64,8)</f>
        <v>00000100</v>
      </c>
      <c r="G65" s="45" t="str">
        <f aca="false">HEX2BIN(G64,8)</f>
        <v>00000011</v>
      </c>
      <c r="H65" s="82"/>
      <c r="I65" s="45"/>
      <c r="J65" s="82"/>
      <c r="K65" s="82"/>
      <c r="L65" s="45"/>
      <c r="M65" s="45" t="str">
        <f aca="false">DEC2HEX(M66)</f>
        <v>2E</v>
      </c>
      <c r="N65" s="46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66"/>
      <c r="AK65" s="66"/>
    </row>
    <row r="66" customFormat="false" ht="15" hidden="false" customHeight="false" outlineLevel="0" collapsed="false">
      <c r="A66" s="113" t="str">
        <f aca="false">RIGHT(D97,1)&amp;E97&amp;F97&amp;G97&amp;H97&amp;I97&amp;J97&amp;K97&amp;L97&amp;M97</f>
        <v>7200406000000000031</v>
      </c>
      <c r="C66" s="53" t="s">
        <v>75</v>
      </c>
      <c r="D66" s="45" t="n">
        <f aca="false">HEX2DEC(D64)</f>
        <v>7</v>
      </c>
      <c r="E66" s="45" t="n">
        <f aca="false">HEX2DEC(E64)</f>
        <v>32</v>
      </c>
      <c r="F66" s="45" t="n">
        <f aca="false">HEX2DEC(F64)</f>
        <v>4</v>
      </c>
      <c r="G66" s="45" t="n">
        <f aca="false">HEX2DEC(G64)</f>
        <v>3</v>
      </c>
      <c r="H66" s="45" t="n">
        <f aca="false">HEX2DEC(H64)</f>
        <v>0</v>
      </c>
      <c r="I66" s="45" t="n">
        <f aca="false">HEX2DEC(I64)</f>
        <v>0</v>
      </c>
      <c r="J66" s="45" t="n">
        <f aca="false">HEX2DEC(J64)</f>
        <v>0</v>
      </c>
      <c r="K66" s="45" t="n">
        <f aca="false">HEX2DEC(K64)</f>
        <v>0</v>
      </c>
      <c r="L66" s="45" t="n">
        <f aca="false">HEX2DEC(L64)</f>
        <v>0</v>
      </c>
      <c r="M66" s="45" t="n">
        <f aca="false">SUM(D66:L66)</f>
        <v>46</v>
      </c>
      <c r="N66" s="46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66"/>
      <c r="AK66" s="66"/>
    </row>
    <row r="67" customFormat="false" ht="15.75" hidden="false" customHeight="false" outlineLevel="0" collapsed="false">
      <c r="A67" s="113" t="str">
        <f aca="false">RIGHT(D108,1)&amp;E108&amp;F108&amp;G108&amp;H108&amp;I108&amp;J108&amp;K108&amp;L108&amp;M108</f>
        <v>7200407000000000032</v>
      </c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5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66"/>
      <c r="AK67" s="66"/>
    </row>
    <row r="68" customFormat="false" ht="15.75" hidden="false" customHeight="false" outlineLevel="0" collapsed="false">
      <c r="A68" s="113" t="str">
        <f aca="false">RIGHT(D119,1)&amp;E119&amp;F119&amp;G119&amp;H119&amp;I119&amp;J119&amp;K119&amp;L119&amp;M119</f>
        <v>7200408000000000033</v>
      </c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 t="s">
        <v>47</v>
      </c>
      <c r="N68" s="42"/>
      <c r="P68" s="43" t="s">
        <v>252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customFormat="false" ht="15.75" hidden="false" customHeight="false" outlineLevel="0" collapsed="false">
      <c r="A69" s="113" t="str">
        <f aca="false">RIGHT(D130,1)&amp;E130&amp;F130&amp;G130&amp;H130&amp;I130&amp;J130&amp;K130&amp;L130&amp;M130</f>
        <v>7200409000000000034</v>
      </c>
      <c r="C69" s="53"/>
      <c r="D69" s="44" t="s">
        <v>255</v>
      </c>
      <c r="E69" s="44"/>
      <c r="F69" s="44"/>
      <c r="G69" s="44"/>
      <c r="H69" s="45" t="s">
        <v>50</v>
      </c>
      <c r="I69" s="45" t="s">
        <v>51</v>
      </c>
      <c r="J69" s="45" t="s">
        <v>52</v>
      </c>
      <c r="K69" s="45" t="s">
        <v>53</v>
      </c>
      <c r="L69" s="45" t="s">
        <v>54</v>
      </c>
      <c r="M69" s="45" t="s">
        <v>55</v>
      </c>
      <c r="N69" s="46"/>
      <c r="P69" s="47" t="s">
        <v>256</v>
      </c>
      <c r="Q69" s="47"/>
      <c r="R69" s="47"/>
      <c r="S69" s="47"/>
      <c r="T69" s="137" t="s">
        <v>257</v>
      </c>
      <c r="U69" s="137"/>
      <c r="V69" s="137"/>
      <c r="W69" s="137"/>
      <c r="X69" s="138" t="s">
        <v>258</v>
      </c>
      <c r="Y69" s="138"/>
      <c r="Z69" s="138"/>
      <c r="AA69" s="138"/>
      <c r="AB69" s="50" t="s">
        <v>259</v>
      </c>
      <c r="AC69" s="50"/>
      <c r="AD69" s="50"/>
      <c r="AE69" s="50"/>
      <c r="AF69" s="92" t="s">
        <v>260</v>
      </c>
      <c r="AG69" s="92"/>
      <c r="AH69" s="92"/>
      <c r="AI69" s="92"/>
      <c r="AJ69" s="52" t="s">
        <v>61</v>
      </c>
      <c r="AK69" s="52"/>
    </row>
    <row r="70" customFormat="false" ht="15.75" hidden="false" customHeight="false" outlineLevel="0" collapsed="false">
      <c r="A70" s="113" t="str">
        <f aca="false">RIGHT(D141,1)&amp;E141&amp;F141&amp;G141&amp;H141&amp;I141&amp;J141&amp;K141&amp;L141&amp;M141</f>
        <v>720041000000000003B</v>
      </c>
      <c r="C70" s="53" t="s">
        <v>62</v>
      </c>
      <c r="D70" s="54" t="s">
        <v>63</v>
      </c>
      <c r="E70" s="55" t="s">
        <v>131</v>
      </c>
      <c r="F70" s="74" t="str">
        <f aca="false">MID(A8,4,2)</f>
        <v>04</v>
      </c>
      <c r="G70" s="56" t="s">
        <v>263</v>
      </c>
      <c r="H70" s="78" t="str">
        <f aca="false">MID(A8,8,2)</f>
        <v>00</v>
      </c>
      <c r="I70" s="115" t="str">
        <f aca="false">MID(A8,10,2)</f>
        <v>00</v>
      </c>
      <c r="J70" s="115" t="str">
        <f aca="false">MID(A8,12,2)</f>
        <v>00</v>
      </c>
      <c r="K70" s="116" t="str">
        <f aca="false">MID(A8,14,2)</f>
        <v>00</v>
      </c>
      <c r="L70" s="116" t="str">
        <f aca="false">MID(A8,16,2)</f>
        <v>00</v>
      </c>
      <c r="M70" s="117" t="str">
        <f aca="false">MID(A8,18,2)</f>
        <v>00</v>
      </c>
      <c r="N70" s="46" t="s">
        <v>67</v>
      </c>
      <c r="P70" s="132" t="str">
        <f aca="false">AR14</f>
        <v/>
      </c>
      <c r="Q70" s="132"/>
      <c r="R70" s="132"/>
      <c r="S70" s="132"/>
      <c r="T70" s="89"/>
      <c r="U70" s="89"/>
      <c r="V70" s="89"/>
      <c r="W70" s="89"/>
      <c r="X70" s="89"/>
      <c r="Y70" s="89"/>
      <c r="Z70" s="89"/>
      <c r="AA70" s="89"/>
      <c r="AB70" s="132" t="str">
        <f aca="false">AR15</f>
        <v/>
      </c>
      <c r="AC70" s="132"/>
      <c r="AD70" s="132"/>
      <c r="AE70" s="132"/>
      <c r="AF70" s="132" t="str">
        <f aca="false">AR16</f>
        <v/>
      </c>
      <c r="AG70" s="132"/>
      <c r="AH70" s="132"/>
      <c r="AI70" s="132"/>
      <c r="AJ70" s="66" t="s">
        <v>70</v>
      </c>
      <c r="AK70" s="66"/>
    </row>
    <row r="71" customFormat="false" ht="15" hidden="false" customHeight="false" outlineLevel="0" collapsed="false">
      <c r="A71" s="113" t="str">
        <f aca="false">RIGHT(D152,1)&amp;E152&amp;F152&amp;G152&amp;H152&amp;I152&amp;J152&amp;K152&amp;L152&amp;M152</f>
        <v>720041100000000003C</v>
      </c>
      <c r="C71" s="53" t="s">
        <v>71</v>
      </c>
      <c r="D71" s="45" t="str">
        <f aca="false">HEX2BIN(D70,8)</f>
        <v>00000111</v>
      </c>
      <c r="E71" s="45" t="str">
        <f aca="false">HEX2BIN(E70,8)</f>
        <v>00100000</v>
      </c>
      <c r="F71" s="45" t="str">
        <f aca="false">HEX2BIN(F70,8)</f>
        <v>00000100</v>
      </c>
      <c r="G71" s="45" t="str">
        <f aca="false">HEX2BIN(G70,8)</f>
        <v>00000100</v>
      </c>
      <c r="H71" s="45" t="str">
        <f aca="false">HEX2BIN(H70,8)</f>
        <v>00000000</v>
      </c>
      <c r="I71" s="45" t="str">
        <f aca="false">HEX2BIN(I70,8)</f>
        <v>00000000</v>
      </c>
      <c r="J71" s="45" t="str">
        <f aca="false">HEX2BIN(J70,8)</f>
        <v>00000000</v>
      </c>
      <c r="K71" s="45" t="str">
        <f aca="false">HEX2BIN(K70,8)</f>
        <v>00000000</v>
      </c>
      <c r="L71" s="45" t="str">
        <f aca="false">HEX2BIN(L70,8)</f>
        <v>00000000</v>
      </c>
      <c r="M71" s="65"/>
      <c r="N71" s="46"/>
      <c r="P71" s="132"/>
      <c r="Q71" s="132"/>
      <c r="R71" s="132"/>
      <c r="S71" s="132"/>
      <c r="T71" s="89"/>
      <c r="U71" s="89"/>
      <c r="V71" s="89"/>
      <c r="W71" s="89"/>
      <c r="X71" s="89"/>
      <c r="Y71" s="89"/>
      <c r="Z71" s="89"/>
      <c r="AA71" s="89"/>
      <c r="AB71" s="132"/>
      <c r="AC71" s="132"/>
      <c r="AD71" s="132"/>
      <c r="AE71" s="132"/>
      <c r="AF71" s="132"/>
      <c r="AG71" s="132"/>
      <c r="AH71" s="132"/>
      <c r="AI71" s="132"/>
      <c r="AJ71" s="66"/>
      <c r="AK71" s="66"/>
    </row>
    <row r="72" customFormat="false" ht="15" hidden="false" customHeight="false" outlineLevel="0" collapsed="false">
      <c r="A72" s="113" t="str">
        <f aca="false">RIGHT(D163,1)&amp;E163&amp;F163&amp;G163&amp;H163&amp;I163&amp;J163&amp;K163&amp;L163&amp;M163</f>
        <v>720041200000000003D</v>
      </c>
      <c r="C72" s="53" t="s">
        <v>75</v>
      </c>
      <c r="D72" s="45" t="n">
        <f aca="false">HEX2DEC(D70)</f>
        <v>7</v>
      </c>
      <c r="E72" s="45" t="n">
        <f aca="false">HEX2DEC(E70)</f>
        <v>32</v>
      </c>
      <c r="F72" s="45" t="n">
        <f aca="false">HEX2DEC(F70)</f>
        <v>4</v>
      </c>
      <c r="G72" s="45" t="n">
        <f aca="false">HEX2DEC(G70)</f>
        <v>4</v>
      </c>
      <c r="H72" s="45" t="n">
        <f aca="false">HEX2DEC(H70)</f>
        <v>0</v>
      </c>
      <c r="I72" s="45" t="n">
        <f aca="false">HEX2DEC(I70)</f>
        <v>0</v>
      </c>
      <c r="J72" s="45" t="n">
        <f aca="false">HEX2DEC(J70)</f>
        <v>0</v>
      </c>
      <c r="K72" s="45" t="n">
        <f aca="false">HEX2DEC(K70)</f>
        <v>0</v>
      </c>
      <c r="L72" s="45" t="n">
        <f aca="false">HEX2DEC(L70)</f>
        <v>0</v>
      </c>
      <c r="M72" s="45" t="n">
        <f aca="false">SUM(D72:L72)</f>
        <v>47</v>
      </c>
      <c r="N72" s="46"/>
      <c r="P72" s="132"/>
      <c r="Q72" s="132"/>
      <c r="R72" s="132"/>
      <c r="S72" s="132"/>
      <c r="T72" s="89"/>
      <c r="U72" s="89"/>
      <c r="V72" s="89"/>
      <c r="W72" s="89"/>
      <c r="X72" s="89"/>
      <c r="Y72" s="89"/>
      <c r="Z72" s="89"/>
      <c r="AA72" s="89"/>
      <c r="AB72" s="132"/>
      <c r="AC72" s="132"/>
      <c r="AD72" s="132"/>
      <c r="AE72" s="132"/>
      <c r="AF72" s="132"/>
      <c r="AG72" s="132"/>
      <c r="AH72" s="132"/>
      <c r="AI72" s="132"/>
      <c r="AJ72" s="66"/>
      <c r="AK72" s="66"/>
    </row>
    <row r="73" customFormat="false" ht="15" hidden="false" customHeight="false" outlineLevel="0" collapsed="false">
      <c r="A73" s="113" t="str">
        <f aca="false">RIGHT(D174,1)&amp;E174&amp;F174&amp;G174&amp;H174&amp;I174&amp;J174&amp;K174&amp;L174&amp;M174</f>
        <v>720041300000000003E</v>
      </c>
      <c r="C73" s="5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46"/>
      <c r="P73" s="132"/>
      <c r="Q73" s="132"/>
      <c r="R73" s="132"/>
      <c r="S73" s="132"/>
      <c r="T73" s="89"/>
      <c r="U73" s="89"/>
      <c r="V73" s="89"/>
      <c r="W73" s="89"/>
      <c r="X73" s="89"/>
      <c r="Y73" s="89"/>
      <c r="Z73" s="89"/>
      <c r="AA73" s="89"/>
      <c r="AB73" s="132"/>
      <c r="AC73" s="132"/>
      <c r="AD73" s="132"/>
      <c r="AE73" s="132"/>
      <c r="AF73" s="132"/>
      <c r="AG73" s="132"/>
      <c r="AH73" s="132"/>
      <c r="AI73" s="132"/>
      <c r="AJ73" s="66"/>
      <c r="AK73" s="66"/>
    </row>
    <row r="74" customFormat="false" ht="15.75" hidden="false" customHeight="false" outlineLevel="0" collapsed="false">
      <c r="A74" s="113" t="str">
        <f aca="false">RIGHT(D185,1)&amp;E185&amp;F185&amp;G185&amp;H185&amp;I185&amp;J185&amp;K185&amp;L185&amp;M185</f>
        <v>720041400000000003F</v>
      </c>
      <c r="C74" s="53"/>
      <c r="D74" s="65"/>
      <c r="E74" s="65"/>
      <c r="F74" s="65"/>
      <c r="G74" s="65"/>
      <c r="H74" s="37" t="str">
        <f aca="false">AR14</f>
        <v/>
      </c>
      <c r="I74" s="37"/>
      <c r="J74" s="37"/>
      <c r="K74" s="37" t="str">
        <f aca="false">AR15</f>
        <v/>
      </c>
      <c r="L74" s="37" t="str">
        <f aca="false">AR16</f>
        <v/>
      </c>
      <c r="M74" s="65"/>
      <c r="N74" s="46"/>
      <c r="P74" s="132"/>
      <c r="Q74" s="132"/>
      <c r="R74" s="132"/>
      <c r="S74" s="132"/>
      <c r="T74" s="89"/>
      <c r="U74" s="89"/>
      <c r="V74" s="89"/>
      <c r="W74" s="89"/>
      <c r="X74" s="89"/>
      <c r="Y74" s="89"/>
      <c r="Z74" s="89"/>
      <c r="AA74" s="89"/>
      <c r="AB74" s="132"/>
      <c r="AC74" s="132"/>
      <c r="AD74" s="132"/>
      <c r="AE74" s="132"/>
      <c r="AF74" s="132"/>
      <c r="AG74" s="132"/>
      <c r="AH74" s="132"/>
      <c r="AI74" s="132"/>
      <c r="AJ74" s="66"/>
      <c r="AK74" s="66"/>
    </row>
    <row r="75" customFormat="false" ht="15.75" hidden="false" customHeight="false" outlineLevel="0" collapsed="false">
      <c r="A75" s="113" t="str">
        <f aca="false">RIGHT(D196,1)&amp;E196&amp;F196&amp;G196&amp;H196&amp;I196&amp;J196&amp;K196&amp;L196&amp;M196</f>
        <v>7200415000000000040</v>
      </c>
      <c r="C75" s="53" t="s">
        <v>62</v>
      </c>
      <c r="D75" s="73" t="str">
        <f aca="false">D70</f>
        <v>07</v>
      </c>
      <c r="E75" s="74" t="str">
        <f aca="false">E70</f>
        <v>20</v>
      </c>
      <c r="F75" s="74" t="str">
        <f aca="false">F70</f>
        <v>04</v>
      </c>
      <c r="G75" s="75" t="str">
        <f aca="false">G70</f>
        <v>04</v>
      </c>
      <c r="H75" s="133" t="str">
        <f aca="false">H70</f>
        <v>00</v>
      </c>
      <c r="I75" s="130" t="str">
        <f aca="false">I70</f>
        <v>00</v>
      </c>
      <c r="J75" s="139" t="str">
        <f aca="false">J70</f>
        <v>00</v>
      </c>
      <c r="K75" s="134" t="str">
        <f aca="false">K70</f>
        <v>00</v>
      </c>
      <c r="L75" s="136" t="str">
        <f aca="false">L70</f>
        <v>00</v>
      </c>
      <c r="M75" s="81" t="str">
        <f aca="false">IF(LEN(M76)&gt;2,MID(M76,2,2),M76)</f>
        <v>2F</v>
      </c>
      <c r="N75" s="46" t="s">
        <v>68</v>
      </c>
      <c r="P75" s="132"/>
      <c r="Q75" s="132"/>
      <c r="R75" s="132"/>
      <c r="S75" s="132"/>
      <c r="T75" s="89"/>
      <c r="U75" s="89"/>
      <c r="V75" s="89"/>
      <c r="W75" s="89"/>
      <c r="X75" s="89"/>
      <c r="Y75" s="89"/>
      <c r="Z75" s="89"/>
      <c r="AA75" s="89"/>
      <c r="AB75" s="132"/>
      <c r="AC75" s="132"/>
      <c r="AD75" s="132"/>
      <c r="AE75" s="132"/>
      <c r="AF75" s="132"/>
      <c r="AG75" s="132"/>
      <c r="AH75" s="132"/>
      <c r="AI75" s="132"/>
      <c r="AJ75" s="66"/>
      <c r="AK75" s="66"/>
    </row>
    <row r="76" customFormat="false" ht="15" hidden="false" customHeight="false" outlineLevel="0" collapsed="false">
      <c r="A76" s="113" t="str">
        <f aca="false">RIGHT(D207,1)&amp;E207&amp;F207&amp;G207&amp;H207&amp;I207&amp;J207&amp;K207&amp;L207&amp;M207</f>
        <v>7200416000000000041</v>
      </c>
      <c r="C76" s="53" t="s">
        <v>71</v>
      </c>
      <c r="D76" s="45" t="str">
        <f aca="false">HEX2BIN(D75,8)</f>
        <v>00000111</v>
      </c>
      <c r="E76" s="45" t="str">
        <f aca="false">HEX2BIN(E75,8)</f>
        <v>00100000</v>
      </c>
      <c r="F76" s="45" t="str">
        <f aca="false">HEX2BIN(F75,8)</f>
        <v>00000100</v>
      </c>
      <c r="G76" s="45" t="str">
        <f aca="false">HEX2BIN(G75,8)</f>
        <v>00000100</v>
      </c>
      <c r="H76" s="82"/>
      <c r="I76" s="45"/>
      <c r="J76" s="82"/>
      <c r="K76" s="82"/>
      <c r="L76" s="45"/>
      <c r="M76" s="45" t="str">
        <f aca="false">DEC2HEX(M77)</f>
        <v>2F</v>
      </c>
      <c r="N76" s="46"/>
      <c r="P76" s="132"/>
      <c r="Q76" s="132"/>
      <c r="R76" s="132"/>
      <c r="S76" s="132"/>
      <c r="T76" s="89"/>
      <c r="U76" s="89"/>
      <c r="V76" s="89"/>
      <c r="W76" s="89"/>
      <c r="X76" s="89"/>
      <c r="Y76" s="89"/>
      <c r="Z76" s="89"/>
      <c r="AA76" s="89"/>
      <c r="AB76" s="132"/>
      <c r="AC76" s="132"/>
      <c r="AD76" s="132"/>
      <c r="AE76" s="132"/>
      <c r="AF76" s="132"/>
      <c r="AG76" s="132"/>
      <c r="AH76" s="132"/>
      <c r="AI76" s="132"/>
      <c r="AJ76" s="66"/>
      <c r="AK76" s="66"/>
    </row>
    <row r="77" customFormat="false" ht="15" hidden="false" customHeight="false" outlineLevel="0" collapsed="false">
      <c r="A77" s="113" t="str">
        <f aca="false">RIGHT(D218,1)&amp;E218&amp;F218&amp;G218&amp;H218&amp;I218&amp;J218&amp;K218&amp;L218&amp;M218</f>
        <v>7200417000000000042</v>
      </c>
      <c r="C77" s="53" t="s">
        <v>75</v>
      </c>
      <c r="D77" s="45" t="n">
        <f aca="false">HEX2DEC(D75)</f>
        <v>7</v>
      </c>
      <c r="E77" s="45" t="n">
        <f aca="false">HEX2DEC(E75)</f>
        <v>32</v>
      </c>
      <c r="F77" s="45" t="n">
        <f aca="false">HEX2DEC(F75)</f>
        <v>4</v>
      </c>
      <c r="G77" s="45" t="n">
        <f aca="false">HEX2DEC(G75)</f>
        <v>4</v>
      </c>
      <c r="H77" s="45" t="n">
        <f aca="false">HEX2DEC(H75)</f>
        <v>0</v>
      </c>
      <c r="I77" s="45" t="n">
        <f aca="false">HEX2DEC(I75)</f>
        <v>0</v>
      </c>
      <c r="J77" s="45" t="n">
        <f aca="false">HEX2DEC(J75)</f>
        <v>0</v>
      </c>
      <c r="K77" s="45" t="n">
        <f aca="false">HEX2DEC(K75)</f>
        <v>0</v>
      </c>
      <c r="L77" s="45" t="n">
        <f aca="false">HEX2DEC(L75)</f>
        <v>0</v>
      </c>
      <c r="M77" s="45" t="n">
        <f aca="false">SUM(D77:L77)</f>
        <v>47</v>
      </c>
      <c r="N77" s="46"/>
      <c r="P77" s="132"/>
      <c r="Q77" s="132"/>
      <c r="R77" s="132"/>
      <c r="S77" s="132"/>
      <c r="T77" s="89"/>
      <c r="U77" s="89"/>
      <c r="V77" s="89"/>
      <c r="W77" s="89"/>
      <c r="X77" s="89"/>
      <c r="Y77" s="89"/>
      <c r="Z77" s="89"/>
      <c r="AA77" s="89"/>
      <c r="AB77" s="132"/>
      <c r="AC77" s="132"/>
      <c r="AD77" s="132"/>
      <c r="AE77" s="132"/>
      <c r="AF77" s="132"/>
      <c r="AG77" s="132"/>
      <c r="AH77" s="132"/>
      <c r="AI77" s="132"/>
      <c r="AJ77" s="66"/>
      <c r="AK77" s="66"/>
    </row>
    <row r="78" customFormat="false" ht="15.75" hidden="false" customHeight="false" outlineLevel="0" collapsed="false">
      <c r="A78" s="113" t="str">
        <f aca="false">RIGHT(D229,1)&amp;E229&amp;F229&amp;G229&amp;H229&amp;I229&amp;J229&amp;K229&amp;L229&amp;M229</f>
        <v>7200418000000000043</v>
      </c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5"/>
      <c r="P78" s="132"/>
      <c r="Q78" s="132"/>
      <c r="R78" s="132"/>
      <c r="S78" s="132"/>
      <c r="T78" s="89"/>
      <c r="U78" s="89"/>
      <c r="V78" s="89"/>
      <c r="W78" s="89"/>
      <c r="X78" s="89"/>
      <c r="Y78" s="89"/>
      <c r="Z78" s="89"/>
      <c r="AA78" s="89"/>
      <c r="AB78" s="132"/>
      <c r="AC78" s="132"/>
      <c r="AD78" s="132"/>
      <c r="AE78" s="132"/>
      <c r="AF78" s="132"/>
      <c r="AG78" s="132"/>
      <c r="AH78" s="132"/>
      <c r="AI78" s="132"/>
      <c r="AJ78" s="66"/>
      <c r="AK78" s="66"/>
    </row>
    <row r="79" customFormat="false" ht="15.75" hidden="false" customHeight="false" outlineLevel="0" collapsed="false">
      <c r="A79" s="113" t="str">
        <f aca="false">RIGHT(D240,1)&amp;E240&amp;F240&amp;G240&amp;H240&amp;I240&amp;J240&amp;K240&amp;L240&amp;M240</f>
        <v>7200419000000000044</v>
      </c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 t="s">
        <v>47</v>
      </c>
      <c r="N79" s="42"/>
      <c r="P79" s="43" t="s">
        <v>266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customFormat="false" ht="15.75" hidden="false" customHeight="false" outlineLevel="0" collapsed="false">
      <c r="A80" s="113" t="str">
        <f aca="false">RIGHT(D251,1)&amp;E251&amp;F251&amp;G251&amp;H251&amp;I251&amp;J251&amp;K251&amp;L251&amp;M251</f>
        <v>720042000000000004B</v>
      </c>
      <c r="C80" s="53"/>
      <c r="D80" s="44" t="s">
        <v>267</v>
      </c>
      <c r="E80" s="44"/>
      <c r="F80" s="44"/>
      <c r="G80" s="44"/>
      <c r="H80" s="45" t="s">
        <v>50</v>
      </c>
      <c r="I80" s="45" t="s">
        <v>51</v>
      </c>
      <c r="J80" s="45" t="s">
        <v>52</v>
      </c>
      <c r="K80" s="45" t="s">
        <v>53</v>
      </c>
      <c r="L80" s="45" t="s">
        <v>54</v>
      </c>
      <c r="M80" s="45" t="s">
        <v>55</v>
      </c>
      <c r="N80" s="46"/>
      <c r="P80" s="47" t="s">
        <v>268</v>
      </c>
      <c r="Q80" s="47"/>
      <c r="R80" s="47"/>
      <c r="S80" s="47"/>
      <c r="T80" s="48" t="s">
        <v>269</v>
      </c>
      <c r="U80" s="48"/>
      <c r="V80" s="48"/>
      <c r="W80" s="48"/>
      <c r="X80" s="49" t="s">
        <v>270</v>
      </c>
      <c r="Y80" s="49"/>
      <c r="Z80" s="49"/>
      <c r="AA80" s="49"/>
      <c r="AB80" s="50" t="s">
        <v>271</v>
      </c>
      <c r="AC80" s="50"/>
      <c r="AD80" s="50"/>
      <c r="AE80" s="50"/>
      <c r="AF80" s="92" t="s">
        <v>272</v>
      </c>
      <c r="AG80" s="92"/>
      <c r="AH80" s="92"/>
      <c r="AI80" s="92"/>
      <c r="AJ80" s="140" t="s">
        <v>61</v>
      </c>
      <c r="AK80" s="140"/>
    </row>
    <row r="81" customFormat="false" ht="15.75" hidden="false" customHeight="false" outlineLevel="0" collapsed="false">
      <c r="A81" s="113" t="str">
        <f aca="false">RIGHT(D262,1)&amp;E262&amp;F262&amp;G262&amp;H262&amp;I262&amp;J262&amp;K262&amp;L262&amp;M262</f>
        <v>720042100000000004C</v>
      </c>
      <c r="C81" s="53" t="s">
        <v>62</v>
      </c>
      <c r="D81" s="54" t="s">
        <v>63</v>
      </c>
      <c r="E81" s="55" t="s">
        <v>131</v>
      </c>
      <c r="F81" s="74" t="str">
        <f aca="false">MID(A9,4,2)</f>
        <v>04</v>
      </c>
      <c r="G81" s="56" t="s">
        <v>273</v>
      </c>
      <c r="H81" s="114" t="str">
        <f aca="false">MID(A9,8,2)</f>
        <v>00</v>
      </c>
      <c r="I81" s="115" t="str">
        <f aca="false">MID(A9,10,2)</f>
        <v>00</v>
      </c>
      <c r="J81" s="78" t="str">
        <f aca="false">MID(A9,12,2)</f>
        <v>00</v>
      </c>
      <c r="K81" s="115" t="str">
        <f aca="false">MID(A9,14,2)</f>
        <v>00</v>
      </c>
      <c r="L81" s="116" t="str">
        <f aca="false">MID(A9,16,2)</f>
        <v>00</v>
      </c>
      <c r="M81" s="117" t="str">
        <f aca="false">MID(A9,18,2)</f>
        <v>00</v>
      </c>
      <c r="N81" s="46" t="s">
        <v>67</v>
      </c>
      <c r="P81" s="132" t="str">
        <f aca="false">AR17</f>
        <v/>
      </c>
      <c r="Q81" s="132"/>
      <c r="R81" s="132"/>
      <c r="S81" s="132"/>
      <c r="T81" s="132" t="str">
        <f aca="false">AR18</f>
        <v/>
      </c>
      <c r="U81" s="132"/>
      <c r="V81" s="132"/>
      <c r="W81" s="132"/>
      <c r="X81" s="132" t="str">
        <f aca="false">AR19</f>
        <v/>
      </c>
      <c r="Y81" s="132"/>
      <c r="Z81" s="132"/>
      <c r="AA81" s="132"/>
      <c r="AB81" s="132" t="str">
        <f aca="false">AR20</f>
        <v/>
      </c>
      <c r="AC81" s="132"/>
      <c r="AD81" s="132"/>
      <c r="AE81" s="132"/>
      <c r="AF81" s="89"/>
      <c r="AG81" s="89"/>
      <c r="AH81" s="89"/>
      <c r="AI81" s="89"/>
      <c r="AJ81" s="66" t="s">
        <v>70</v>
      </c>
      <c r="AK81" s="66"/>
    </row>
    <row r="82" customFormat="false" ht="15" hidden="false" customHeight="false" outlineLevel="0" collapsed="false">
      <c r="A82" s="113" t="str">
        <f aca="false">RIGHT(D273,1)&amp;E273&amp;F273&amp;G273&amp;H273&amp;I273&amp;J273&amp;K273&amp;L273&amp;M273</f>
        <v>720042200000000004D</v>
      </c>
      <c r="C82" s="53" t="s">
        <v>71</v>
      </c>
      <c r="D82" s="45" t="str">
        <f aca="false">HEX2BIN(D81,8)</f>
        <v>00000111</v>
      </c>
      <c r="E82" s="45" t="str">
        <f aca="false">HEX2BIN(E81,8)</f>
        <v>00100000</v>
      </c>
      <c r="F82" s="45" t="str">
        <f aca="false">HEX2BIN(F81,8)</f>
        <v>00000100</v>
      </c>
      <c r="G82" s="45" t="str">
        <f aca="false">HEX2BIN(G81,8)</f>
        <v>00000101</v>
      </c>
      <c r="H82" s="45" t="str">
        <f aca="false">HEX2BIN(H81,8)</f>
        <v>00000000</v>
      </c>
      <c r="I82" s="45" t="str">
        <f aca="false">HEX2BIN(I81,8)</f>
        <v>00000000</v>
      </c>
      <c r="J82" s="45" t="str">
        <f aca="false">HEX2BIN(J81,8)</f>
        <v>00000000</v>
      </c>
      <c r="K82" s="45" t="str">
        <f aca="false">HEX2BIN(K81,8)</f>
        <v>00000000</v>
      </c>
      <c r="L82" s="45" t="str">
        <f aca="false">HEX2BIN(L81,8)</f>
        <v>00000000</v>
      </c>
      <c r="M82" s="65"/>
      <c r="N82" s="46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89"/>
      <c r="AG82" s="89"/>
      <c r="AH82" s="89"/>
      <c r="AI82" s="89"/>
      <c r="AJ82" s="66"/>
      <c r="AK82" s="66"/>
    </row>
    <row r="83" customFormat="false" ht="15" hidden="false" customHeight="false" outlineLevel="0" collapsed="false">
      <c r="A83" s="113" t="str">
        <f aca="false">RIGHT(D284,1)&amp;E284&amp;F284&amp;G284&amp;H284&amp;I284&amp;J284&amp;K284&amp;L284&amp;M284</f>
        <v>720042300000000004E</v>
      </c>
      <c r="C83" s="53" t="s">
        <v>75</v>
      </c>
      <c r="D83" s="45" t="n">
        <f aca="false">HEX2DEC(D81)</f>
        <v>7</v>
      </c>
      <c r="E83" s="45" t="n">
        <f aca="false">HEX2DEC(E81)</f>
        <v>32</v>
      </c>
      <c r="F83" s="45" t="n">
        <f aca="false">HEX2DEC(F81)</f>
        <v>4</v>
      </c>
      <c r="G83" s="45" t="n">
        <f aca="false">HEX2DEC(G81)</f>
        <v>5</v>
      </c>
      <c r="H83" s="45" t="n">
        <f aca="false">HEX2DEC(H81)</f>
        <v>0</v>
      </c>
      <c r="I83" s="45" t="n">
        <f aca="false">HEX2DEC(I81)</f>
        <v>0</v>
      </c>
      <c r="J83" s="45" t="n">
        <f aca="false">HEX2DEC(J81)</f>
        <v>0</v>
      </c>
      <c r="K83" s="45" t="n">
        <f aca="false">HEX2DEC(K81)</f>
        <v>0</v>
      </c>
      <c r="L83" s="45" t="n">
        <f aca="false">HEX2DEC(L81)</f>
        <v>0</v>
      </c>
      <c r="M83" s="45" t="n">
        <f aca="false">SUM(D83:L83)</f>
        <v>48</v>
      </c>
      <c r="N83" s="46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89"/>
      <c r="AG83" s="89"/>
      <c r="AH83" s="89"/>
      <c r="AI83" s="89"/>
      <c r="AJ83" s="66"/>
      <c r="AK83" s="66"/>
    </row>
    <row r="84" customFormat="false" ht="15" hidden="false" customHeight="false" outlineLevel="0" collapsed="false">
      <c r="A84" s="113" t="str">
        <f aca="false">RIGHT(D295,1)&amp;E295&amp;F295&amp;G295&amp;H295&amp;I295&amp;J295&amp;K295&amp;L295&amp;M295</f>
        <v>720042400000000004F</v>
      </c>
      <c r="C84" s="53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46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89"/>
      <c r="AG84" s="89"/>
      <c r="AH84" s="89"/>
      <c r="AI84" s="89"/>
      <c r="AJ84" s="66"/>
      <c r="AK84" s="66"/>
    </row>
    <row r="85" customFormat="false" ht="15.75" hidden="false" customHeight="false" outlineLevel="0" collapsed="false">
      <c r="A85" s="113" t="str">
        <f aca="false">RIGHT(D306,1)&amp;E306&amp;F306&amp;G306&amp;H306&amp;I306&amp;J306&amp;K306&amp;L306&amp;M306</f>
        <v>7200425000000000050</v>
      </c>
      <c r="C85" s="53"/>
      <c r="D85" s="65"/>
      <c r="E85" s="65"/>
      <c r="F85" s="65"/>
      <c r="G85" s="65"/>
      <c r="H85" s="37" t="str">
        <f aca="false">AR17</f>
        <v/>
      </c>
      <c r="I85" s="37" t="str">
        <f aca="false">AR18</f>
        <v/>
      </c>
      <c r="J85" s="37" t="str">
        <f aca="false">AR19</f>
        <v/>
      </c>
      <c r="K85" s="37" t="str">
        <f aca="false">AR20</f>
        <v/>
      </c>
      <c r="L85" s="65"/>
      <c r="M85" s="65"/>
      <c r="N85" s="46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89"/>
      <c r="AG85" s="89"/>
      <c r="AH85" s="89"/>
      <c r="AI85" s="89"/>
      <c r="AJ85" s="66"/>
      <c r="AK85" s="66"/>
    </row>
    <row r="86" customFormat="false" ht="15.75" hidden="false" customHeight="false" outlineLevel="0" collapsed="false">
      <c r="A86" s="113" t="str">
        <f aca="false">RIGHT(D317,1)&amp;E317&amp;F317&amp;G317&amp;H317&amp;I317&amp;J317&amp;K317&amp;L317&amp;M317</f>
        <v>7200426000000000051</v>
      </c>
      <c r="C86" s="53" t="s">
        <v>62</v>
      </c>
      <c r="D86" s="73" t="str">
        <f aca="false">D81</f>
        <v>07</v>
      </c>
      <c r="E86" s="74" t="str">
        <f aca="false">E81</f>
        <v>20</v>
      </c>
      <c r="F86" s="74" t="str">
        <f aca="false">F81</f>
        <v>04</v>
      </c>
      <c r="G86" s="75" t="str">
        <f aca="false">G81</f>
        <v>05</v>
      </c>
      <c r="H86" s="133" t="str">
        <f aca="false">H81</f>
        <v>00</v>
      </c>
      <c r="I86" s="134" t="str">
        <f aca="false">I81</f>
        <v>00</v>
      </c>
      <c r="J86" s="135" t="str">
        <f aca="false">J81</f>
        <v>00</v>
      </c>
      <c r="K86" s="134" t="str">
        <f aca="false">K81</f>
        <v>00</v>
      </c>
      <c r="L86" s="131" t="str">
        <f aca="false">L81</f>
        <v>00</v>
      </c>
      <c r="M86" s="81" t="str">
        <f aca="false">IF(LEN(M87)&gt;2,MID(M87,2,2),M87)</f>
        <v>30</v>
      </c>
      <c r="N86" s="46" t="s">
        <v>68</v>
      </c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89"/>
      <c r="AG86" s="89"/>
      <c r="AH86" s="89"/>
      <c r="AI86" s="89"/>
      <c r="AJ86" s="66"/>
      <c r="AK86" s="66"/>
    </row>
    <row r="87" customFormat="false" ht="15" hidden="false" customHeight="false" outlineLevel="0" collapsed="false">
      <c r="A87" s="113" t="str">
        <f aca="false">RIGHT(D328,1)&amp;E328&amp;F328&amp;G328&amp;H328&amp;I328&amp;J328&amp;K328&amp;L328&amp;M328</f>
        <v>7200427000000000052</v>
      </c>
      <c r="C87" s="53" t="s">
        <v>71</v>
      </c>
      <c r="D87" s="45" t="str">
        <f aca="false">HEX2BIN(D86,8)</f>
        <v>00000111</v>
      </c>
      <c r="E87" s="45" t="str">
        <f aca="false">HEX2BIN(E86,8)</f>
        <v>00100000</v>
      </c>
      <c r="F87" s="45" t="str">
        <f aca="false">HEX2BIN(F86,8)</f>
        <v>00000100</v>
      </c>
      <c r="G87" s="45" t="str">
        <f aca="false">HEX2BIN(G86,8)</f>
        <v>00000101</v>
      </c>
      <c r="H87" s="82"/>
      <c r="I87" s="45"/>
      <c r="J87" s="82"/>
      <c r="K87" s="82"/>
      <c r="L87" s="45"/>
      <c r="M87" s="45" t="str">
        <f aca="false">DEC2HEX(M88)</f>
        <v>30</v>
      </c>
      <c r="N87" s="46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89"/>
      <c r="AG87" s="89"/>
      <c r="AH87" s="89"/>
      <c r="AI87" s="89"/>
      <c r="AJ87" s="66"/>
      <c r="AK87" s="66"/>
    </row>
    <row r="88" customFormat="false" ht="15" hidden="false" customHeight="false" outlineLevel="0" collapsed="false">
      <c r="A88" s="113" t="str">
        <f aca="false">RIGHT(D339,1)&amp;E339&amp;F339&amp;G339&amp;H339&amp;I339&amp;J339&amp;K339&amp;L339&amp;M339</f>
        <v>7200428000000000053</v>
      </c>
      <c r="C88" s="53" t="s">
        <v>75</v>
      </c>
      <c r="D88" s="45" t="n">
        <f aca="false">HEX2DEC(D86)</f>
        <v>7</v>
      </c>
      <c r="E88" s="45" t="n">
        <f aca="false">HEX2DEC(E86)</f>
        <v>32</v>
      </c>
      <c r="F88" s="45" t="n">
        <f aca="false">HEX2DEC(F86)</f>
        <v>4</v>
      </c>
      <c r="G88" s="45" t="n">
        <f aca="false">HEX2DEC(G86)</f>
        <v>5</v>
      </c>
      <c r="H88" s="45" t="n">
        <f aca="false">HEX2DEC(H86)</f>
        <v>0</v>
      </c>
      <c r="I88" s="45" t="n">
        <f aca="false">HEX2DEC(I86)</f>
        <v>0</v>
      </c>
      <c r="J88" s="45" t="n">
        <f aca="false">HEX2DEC(J86)</f>
        <v>0</v>
      </c>
      <c r="K88" s="45" t="n">
        <f aca="false">HEX2DEC(K86)</f>
        <v>0</v>
      </c>
      <c r="L88" s="45" t="n">
        <f aca="false">HEX2DEC(L86)</f>
        <v>0</v>
      </c>
      <c r="M88" s="45" t="n">
        <f aca="false">SUM(D88:L88)</f>
        <v>48</v>
      </c>
      <c r="N88" s="46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89"/>
      <c r="AG88" s="89"/>
      <c r="AH88" s="89"/>
      <c r="AI88" s="89"/>
      <c r="AJ88" s="66"/>
      <c r="AK88" s="66"/>
    </row>
    <row r="89" customFormat="false" ht="15.75" hidden="false" customHeight="false" outlineLevel="0" collapsed="false">
      <c r="A89" s="113" t="str">
        <f aca="false">RIGHT(D350,1)&amp;E350&amp;F350&amp;G350&amp;H350&amp;I350&amp;J350&amp;K350&amp;L350&amp;M350</f>
        <v>7200429000000000054</v>
      </c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5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89"/>
      <c r="AG89" s="89"/>
      <c r="AH89" s="89"/>
      <c r="AI89" s="89"/>
      <c r="AJ89" s="66"/>
      <c r="AK89" s="66"/>
    </row>
    <row r="90" customFormat="false" ht="15.75" hidden="false" customHeight="false" outlineLevel="0" collapsed="false">
      <c r="A90" s="113" t="str">
        <f aca="false">RIGHT(D361,1)&amp;E361&amp;F361&amp;G361&amp;H361&amp;I361&amp;J361&amp;K361&amp;L361&amp;M361</f>
        <v>720043000000000005B</v>
      </c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 t="s">
        <v>47</v>
      </c>
      <c r="N90" s="42"/>
      <c r="P90" s="43" t="s">
        <v>274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customFormat="false" ht="15.75" hidden="false" customHeight="false" outlineLevel="0" collapsed="false">
      <c r="A91" s="113" t="str">
        <f aca="false">RIGHT(D372,1)&amp;E372&amp;F372&amp;G372&amp;H372&amp;I372&amp;J372&amp;K372&amp;L372&amp;M372</f>
        <v>720043100000000005C</v>
      </c>
      <c r="C91" s="53"/>
      <c r="D91" s="44" t="s">
        <v>275</v>
      </c>
      <c r="E91" s="44"/>
      <c r="F91" s="44"/>
      <c r="G91" s="44"/>
      <c r="H91" s="45" t="s">
        <v>50</v>
      </c>
      <c r="I91" s="45" t="s">
        <v>51</v>
      </c>
      <c r="J91" s="45" t="s">
        <v>52</v>
      </c>
      <c r="K91" s="45" t="s">
        <v>53</v>
      </c>
      <c r="L91" s="45" t="s">
        <v>54</v>
      </c>
      <c r="M91" s="45" t="s">
        <v>55</v>
      </c>
      <c r="N91" s="46"/>
      <c r="P91" s="47" t="s">
        <v>276</v>
      </c>
      <c r="Q91" s="47"/>
      <c r="R91" s="47"/>
      <c r="S91" s="47"/>
      <c r="T91" s="48" t="s">
        <v>277</v>
      </c>
      <c r="U91" s="48"/>
      <c r="V91" s="48"/>
      <c r="W91" s="48"/>
      <c r="X91" s="49" t="s">
        <v>278</v>
      </c>
      <c r="Y91" s="49"/>
      <c r="Z91" s="49"/>
      <c r="AA91" s="49"/>
      <c r="AB91" s="50" t="s">
        <v>279</v>
      </c>
      <c r="AC91" s="50"/>
      <c r="AD91" s="50"/>
      <c r="AE91" s="50"/>
      <c r="AF91" s="92" t="s">
        <v>280</v>
      </c>
      <c r="AG91" s="92"/>
      <c r="AH91" s="92"/>
      <c r="AI91" s="92"/>
      <c r="AJ91" s="140" t="s">
        <v>61</v>
      </c>
      <c r="AK91" s="140"/>
    </row>
    <row r="92" customFormat="false" ht="15.75" hidden="false" customHeight="false" outlineLevel="0" collapsed="false">
      <c r="A92" s="113" t="str">
        <f aca="false">RIGHT(D383,1)&amp;E383&amp;F383&amp;G383&amp;H383&amp;I383&amp;J383&amp;K383&amp;L383&amp;M383</f>
        <v>720043200000000005D</v>
      </c>
      <c r="C92" s="53" t="s">
        <v>62</v>
      </c>
      <c r="D92" s="54" t="s">
        <v>63</v>
      </c>
      <c r="E92" s="55" t="s">
        <v>131</v>
      </c>
      <c r="F92" s="74" t="str">
        <f aca="false">MID(A10,4,2)</f>
        <v>04</v>
      </c>
      <c r="G92" s="56" t="s">
        <v>281</v>
      </c>
      <c r="H92" s="78" t="str">
        <f aca="false">MID(A10,8,2)</f>
        <v>00</v>
      </c>
      <c r="I92" s="115" t="str">
        <f aca="false">MID(A10,10,2)</f>
        <v>00</v>
      </c>
      <c r="J92" s="115" t="str">
        <f aca="false">MID(A10,12,2)</f>
        <v>00</v>
      </c>
      <c r="K92" s="116" t="str">
        <f aca="false">MID(A10,14,2)</f>
        <v>00</v>
      </c>
      <c r="L92" s="116" t="str">
        <f aca="false">MID(A10,16,2)</f>
        <v>00</v>
      </c>
      <c r="M92" s="117" t="str">
        <f aca="false">MID(A10,18,2)</f>
        <v>00</v>
      </c>
      <c r="N92" s="46" t="s">
        <v>67</v>
      </c>
      <c r="P92" s="89"/>
      <c r="Q92" s="89"/>
      <c r="R92" s="89"/>
      <c r="S92" s="89"/>
      <c r="T92" s="132" t="str">
        <f aca="false">AR21</f>
        <v/>
      </c>
      <c r="U92" s="132"/>
      <c r="V92" s="132"/>
      <c r="W92" s="132"/>
      <c r="X92" s="132" t="str">
        <f aca="false">AR22</f>
        <v/>
      </c>
      <c r="Y92" s="132"/>
      <c r="Z92" s="132"/>
      <c r="AA92" s="132"/>
      <c r="AB92" s="132" t="str">
        <f aca="false">AR23</f>
        <v/>
      </c>
      <c r="AC92" s="132"/>
      <c r="AD92" s="132"/>
      <c r="AE92" s="132"/>
      <c r="AF92" s="132" t="str">
        <f aca="false">AR24</f>
        <v/>
      </c>
      <c r="AG92" s="132"/>
      <c r="AH92" s="132"/>
      <c r="AI92" s="132"/>
      <c r="AJ92" s="66" t="s">
        <v>70</v>
      </c>
      <c r="AK92" s="66"/>
    </row>
    <row r="93" customFormat="false" ht="15" hidden="false" customHeight="false" outlineLevel="0" collapsed="false">
      <c r="A93" s="113" t="str">
        <f aca="false">RIGHT(D394,1)&amp;E394&amp;F394&amp;G394&amp;H394&amp;I394&amp;J394&amp;K394&amp;L394&amp;M394</f>
        <v>720043300000000005E</v>
      </c>
      <c r="C93" s="53" t="s">
        <v>71</v>
      </c>
      <c r="D93" s="45" t="str">
        <f aca="false">HEX2BIN(D92,8)</f>
        <v>00000111</v>
      </c>
      <c r="E93" s="45" t="str">
        <f aca="false">HEX2BIN(E92,8)</f>
        <v>00100000</v>
      </c>
      <c r="F93" s="45" t="str">
        <f aca="false">HEX2BIN(F92,8)</f>
        <v>00000100</v>
      </c>
      <c r="G93" s="45" t="str">
        <f aca="false">HEX2BIN(G92,8)</f>
        <v>00000110</v>
      </c>
      <c r="H93" s="45" t="str">
        <f aca="false">HEX2BIN(H92,8)</f>
        <v>00000000</v>
      </c>
      <c r="I93" s="45" t="str">
        <f aca="false">HEX2BIN(I92,8)</f>
        <v>00000000</v>
      </c>
      <c r="J93" s="45" t="str">
        <f aca="false">HEX2BIN(J92,8)</f>
        <v>00000000</v>
      </c>
      <c r="K93" s="45" t="str">
        <f aca="false">HEX2BIN(K92,8)</f>
        <v>00000000</v>
      </c>
      <c r="L93" s="45" t="str">
        <f aca="false">HEX2BIN(L92,8)</f>
        <v>00000000</v>
      </c>
      <c r="M93" s="65"/>
      <c r="N93" s="46"/>
      <c r="P93" s="89"/>
      <c r="Q93" s="89"/>
      <c r="R93" s="89"/>
      <c r="S93" s="89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66"/>
      <c r="AK93" s="66"/>
    </row>
    <row r="94" customFormat="false" ht="15" hidden="false" customHeight="false" outlineLevel="0" collapsed="false">
      <c r="A94" s="113" t="str">
        <f aca="false">RIGHT(D405,1)&amp;E405&amp;F405&amp;G405&amp;H405&amp;I405&amp;J405&amp;K405&amp;L405&amp;M405</f>
        <v>720043400000000005F</v>
      </c>
      <c r="C94" s="53" t="s">
        <v>75</v>
      </c>
      <c r="D94" s="45" t="n">
        <f aca="false">HEX2DEC(D92)</f>
        <v>7</v>
      </c>
      <c r="E94" s="45" t="n">
        <f aca="false">HEX2DEC(E92)</f>
        <v>32</v>
      </c>
      <c r="F94" s="45" t="n">
        <f aca="false">HEX2DEC(F92)</f>
        <v>4</v>
      </c>
      <c r="G94" s="45" t="n">
        <f aca="false">HEX2DEC(G92)</f>
        <v>6</v>
      </c>
      <c r="H94" s="45" t="n">
        <f aca="false">HEX2DEC(H92)</f>
        <v>0</v>
      </c>
      <c r="I94" s="45" t="n">
        <f aca="false">HEX2DEC(I92)</f>
        <v>0</v>
      </c>
      <c r="J94" s="45" t="n">
        <f aca="false">HEX2DEC(J92)</f>
        <v>0</v>
      </c>
      <c r="K94" s="45" t="n">
        <f aca="false">HEX2DEC(K92)</f>
        <v>0</v>
      </c>
      <c r="L94" s="45" t="n">
        <f aca="false">HEX2DEC(L92)</f>
        <v>0</v>
      </c>
      <c r="M94" s="45" t="n">
        <f aca="false">SUM(D94:L94)</f>
        <v>49</v>
      </c>
      <c r="N94" s="46"/>
      <c r="P94" s="89"/>
      <c r="Q94" s="89"/>
      <c r="R94" s="89"/>
      <c r="S94" s="89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66"/>
      <c r="AK94" s="66"/>
    </row>
    <row r="95" customFormat="false" ht="15" hidden="false" customHeight="false" outlineLevel="0" collapsed="false">
      <c r="A95" s="113" t="str">
        <f aca="false">RIGHT(D416,1)&amp;E416&amp;F416&amp;G416&amp;H416&amp;I416&amp;J416&amp;K416&amp;L416&amp;M416</f>
        <v>7200435000000000060</v>
      </c>
      <c r="C95" s="5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46"/>
      <c r="P95" s="89"/>
      <c r="Q95" s="89"/>
      <c r="R95" s="89"/>
      <c r="S95" s="89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66"/>
      <c r="AK95" s="66"/>
    </row>
    <row r="96" customFormat="false" ht="15.75" hidden="false" customHeight="false" outlineLevel="0" collapsed="false">
      <c r="A96" s="113" t="str">
        <f aca="false">RIGHT(D427,1)&amp;E427&amp;F427&amp;G427&amp;H427&amp;I427&amp;J427&amp;K427&amp;L427&amp;M427</f>
        <v>7200436000000000061</v>
      </c>
      <c r="C96" s="53"/>
      <c r="D96" s="65"/>
      <c r="E96" s="65"/>
      <c r="F96" s="65"/>
      <c r="G96" s="65"/>
      <c r="H96" s="65"/>
      <c r="I96" s="37" t="str">
        <f aca="false">AR21</f>
        <v/>
      </c>
      <c r="J96" s="37" t="str">
        <f aca="false">AR22</f>
        <v/>
      </c>
      <c r="K96" s="37" t="str">
        <f aca="false">AR23</f>
        <v/>
      </c>
      <c r="L96" s="37" t="str">
        <f aca="false">AR24</f>
        <v/>
      </c>
      <c r="M96" s="65"/>
      <c r="N96" s="46"/>
      <c r="P96" s="89"/>
      <c r="Q96" s="89"/>
      <c r="R96" s="89"/>
      <c r="S96" s="89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66"/>
      <c r="AK96" s="66"/>
    </row>
    <row r="97" customFormat="false" ht="15.75" hidden="false" customHeight="false" outlineLevel="0" collapsed="false">
      <c r="A97" s="113" t="str">
        <f aca="false">RIGHT(D438,1)&amp;E438&amp;F438&amp;G438&amp;H438&amp;I438&amp;J438&amp;K438&amp;L438&amp;M438</f>
        <v>7200437000000000062</v>
      </c>
      <c r="C97" s="53" t="s">
        <v>62</v>
      </c>
      <c r="D97" s="73" t="str">
        <f aca="false">D92</f>
        <v>07</v>
      </c>
      <c r="E97" s="74" t="str">
        <f aca="false">E92</f>
        <v>20</v>
      </c>
      <c r="F97" s="74" t="str">
        <f aca="false">F92</f>
        <v>04</v>
      </c>
      <c r="G97" s="75" t="str">
        <f aca="false">G92</f>
        <v>06</v>
      </c>
      <c r="H97" s="141" t="str">
        <f aca="false">H92</f>
        <v>00</v>
      </c>
      <c r="I97" s="134" t="str">
        <f aca="false">I92</f>
        <v>00</v>
      </c>
      <c r="J97" s="135" t="str">
        <f aca="false">J92</f>
        <v>00</v>
      </c>
      <c r="K97" s="134" t="str">
        <f aca="false">K92</f>
        <v>00</v>
      </c>
      <c r="L97" s="136" t="str">
        <f aca="false">L92</f>
        <v>00</v>
      </c>
      <c r="M97" s="81" t="str">
        <f aca="false">IF(LEN(M98)&gt;2,MID(M98,2,2),M98)</f>
        <v>31</v>
      </c>
      <c r="N97" s="46" t="s">
        <v>68</v>
      </c>
      <c r="P97" s="89"/>
      <c r="Q97" s="89"/>
      <c r="R97" s="89"/>
      <c r="S97" s="89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66"/>
      <c r="AK97" s="66"/>
    </row>
    <row r="98" customFormat="false" ht="15" hidden="false" customHeight="false" outlineLevel="0" collapsed="false">
      <c r="A98" s="113" t="str">
        <f aca="false">RIGHT(D449,1)&amp;E449&amp;F449&amp;G449&amp;H449&amp;I449&amp;J449&amp;K449&amp;L449&amp;M449</f>
        <v>7200438000000000063</v>
      </c>
      <c r="C98" s="53" t="s">
        <v>71</v>
      </c>
      <c r="D98" s="45" t="str">
        <f aca="false">HEX2BIN(D97,8)</f>
        <v>00000111</v>
      </c>
      <c r="E98" s="45" t="str">
        <f aca="false">HEX2BIN(E97,8)</f>
        <v>00100000</v>
      </c>
      <c r="F98" s="45" t="str">
        <f aca="false">HEX2BIN(F97,8)</f>
        <v>00000100</v>
      </c>
      <c r="G98" s="45" t="str">
        <f aca="false">HEX2BIN(G97,8)</f>
        <v>00000110</v>
      </c>
      <c r="H98" s="82"/>
      <c r="I98" s="45"/>
      <c r="J98" s="82"/>
      <c r="K98" s="82"/>
      <c r="L98" s="45"/>
      <c r="M98" s="45" t="str">
        <f aca="false">DEC2HEX(M99)</f>
        <v>31</v>
      </c>
      <c r="N98" s="46"/>
      <c r="P98" s="89"/>
      <c r="Q98" s="89"/>
      <c r="R98" s="89"/>
      <c r="S98" s="89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66"/>
      <c r="AK98" s="66"/>
    </row>
    <row r="99" customFormat="false" ht="15" hidden="false" customHeight="false" outlineLevel="0" collapsed="false">
      <c r="A99" s="113" t="str">
        <f aca="false">RIGHT(D460,1)&amp;E460&amp;F460&amp;G460&amp;H460&amp;I460&amp;J460&amp;K460&amp;L460&amp;M460</f>
        <v>7200439000000000064</v>
      </c>
      <c r="C99" s="53" t="s">
        <v>75</v>
      </c>
      <c r="D99" s="45" t="n">
        <f aca="false">HEX2DEC(D97)</f>
        <v>7</v>
      </c>
      <c r="E99" s="45" t="n">
        <f aca="false">HEX2DEC(E97)</f>
        <v>32</v>
      </c>
      <c r="F99" s="45" t="n">
        <f aca="false">HEX2DEC(F97)</f>
        <v>4</v>
      </c>
      <c r="G99" s="45" t="n">
        <f aca="false">HEX2DEC(G97)</f>
        <v>6</v>
      </c>
      <c r="H99" s="45" t="n">
        <f aca="false">HEX2DEC(H97)</f>
        <v>0</v>
      </c>
      <c r="I99" s="45" t="n">
        <f aca="false">HEX2DEC(I97)</f>
        <v>0</v>
      </c>
      <c r="J99" s="45" t="n">
        <f aca="false">HEX2DEC(J97)</f>
        <v>0</v>
      </c>
      <c r="K99" s="45" t="n">
        <f aca="false">HEX2DEC(K97)</f>
        <v>0</v>
      </c>
      <c r="L99" s="45" t="n">
        <f aca="false">HEX2DEC(L97)</f>
        <v>0</v>
      </c>
      <c r="M99" s="45" t="n">
        <f aca="false">SUM(D99:L99)</f>
        <v>49</v>
      </c>
      <c r="N99" s="46"/>
      <c r="P99" s="89"/>
      <c r="Q99" s="89"/>
      <c r="R99" s="89"/>
      <c r="S99" s="89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66"/>
      <c r="AK99" s="66"/>
    </row>
    <row r="100" customFormat="false" ht="15.75" hidden="false" customHeight="false" outlineLevel="0" collapsed="false">
      <c r="A100" s="113" t="str">
        <f aca="false">RIGHT(D471,1)&amp;E471&amp;F471&amp;G471&amp;H471&amp;I471&amp;J471&amp;K471&amp;L471&amp;M471</f>
        <v>720044000000000006B</v>
      </c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5"/>
      <c r="P100" s="89"/>
      <c r="Q100" s="89"/>
      <c r="R100" s="89"/>
      <c r="S100" s="89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66"/>
      <c r="AK100" s="66"/>
    </row>
    <row r="101" customFormat="false" ht="15.75" hidden="false" customHeight="false" outlineLevel="0" collapsed="false">
      <c r="A101" s="113" t="str">
        <f aca="false">RIGHT(D482,1)&amp;E482&amp;F482&amp;G482&amp;H482&amp;I482&amp;J482&amp;K482&amp;L482&amp;M482</f>
        <v>720044100000000006C</v>
      </c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 t="s">
        <v>47</v>
      </c>
      <c r="N101" s="42"/>
      <c r="P101" s="43" t="s">
        <v>282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customFormat="false" ht="15.75" hidden="false" customHeight="false" outlineLevel="0" collapsed="false">
      <c r="A102" s="113" t="str">
        <f aca="false">RIGHT(D493,1)&amp;E493&amp;F493&amp;G493&amp;H493&amp;I493&amp;J493&amp;K493&amp;L493&amp;M493</f>
        <v>720044200000000006D</v>
      </c>
      <c r="C102" s="53"/>
      <c r="D102" s="44" t="s">
        <v>283</v>
      </c>
      <c r="E102" s="44"/>
      <c r="F102" s="44"/>
      <c r="G102" s="44"/>
      <c r="H102" s="45" t="s">
        <v>50</v>
      </c>
      <c r="I102" s="45" t="s">
        <v>51</v>
      </c>
      <c r="J102" s="45" t="s">
        <v>52</v>
      </c>
      <c r="K102" s="45" t="s">
        <v>53</v>
      </c>
      <c r="L102" s="45" t="s">
        <v>54</v>
      </c>
      <c r="M102" s="45" t="s">
        <v>55</v>
      </c>
      <c r="N102" s="46"/>
      <c r="P102" s="47" t="s">
        <v>284</v>
      </c>
      <c r="Q102" s="47"/>
      <c r="R102" s="47"/>
      <c r="S102" s="47"/>
      <c r="T102" s="48" t="s">
        <v>57</v>
      </c>
      <c r="U102" s="48"/>
      <c r="V102" s="48"/>
      <c r="W102" s="48"/>
      <c r="X102" s="49" t="s">
        <v>285</v>
      </c>
      <c r="Y102" s="49"/>
      <c r="Z102" s="49"/>
      <c r="AA102" s="49"/>
      <c r="AB102" s="50" t="s">
        <v>286</v>
      </c>
      <c r="AC102" s="50"/>
      <c r="AD102" s="50"/>
      <c r="AE102" s="50"/>
      <c r="AF102" s="92" t="s">
        <v>103</v>
      </c>
      <c r="AG102" s="92"/>
      <c r="AH102" s="92"/>
      <c r="AI102" s="92"/>
      <c r="AJ102" s="52" t="s">
        <v>61</v>
      </c>
      <c r="AK102" s="52"/>
    </row>
    <row r="103" customFormat="false" ht="15.75" hidden="false" customHeight="false" outlineLevel="0" collapsed="false">
      <c r="A103" s="113" t="str">
        <f aca="false">RIGHT(D504,1)&amp;E504&amp;F504&amp;G504&amp;H504&amp;I504&amp;J504&amp;K504&amp;L504&amp;M504</f>
        <v>720044300000000006E</v>
      </c>
      <c r="C103" s="53" t="s">
        <v>62</v>
      </c>
      <c r="D103" s="54" t="s">
        <v>63</v>
      </c>
      <c r="E103" s="55" t="s">
        <v>131</v>
      </c>
      <c r="F103" s="74" t="str">
        <f aca="false">MID(A11,4,2)</f>
        <v>04</v>
      </c>
      <c r="G103" s="56" t="s">
        <v>63</v>
      </c>
      <c r="H103" s="78" t="str">
        <f aca="false">MID(A11,8,2)</f>
        <v>00</v>
      </c>
      <c r="I103" s="115" t="str">
        <f aca="false">MID(A11,10,2)</f>
        <v>00</v>
      </c>
      <c r="J103" s="115" t="str">
        <f aca="false">MID(A11,12,2)</f>
        <v>00</v>
      </c>
      <c r="K103" s="116" t="str">
        <f aca="false">MID(A11,14,2)</f>
        <v>00</v>
      </c>
      <c r="L103" s="116" t="str">
        <f aca="false">MID(A11,16,2)</f>
        <v>00</v>
      </c>
      <c r="M103" s="117" t="str">
        <f aca="false">MID(A11,18,2)</f>
        <v>00</v>
      </c>
      <c r="N103" s="46" t="s">
        <v>67</v>
      </c>
      <c r="P103" s="132" t="str">
        <f aca="false">AR25</f>
        <v/>
      </c>
      <c r="Q103" s="132"/>
      <c r="R103" s="132"/>
      <c r="S103" s="132"/>
      <c r="T103" s="62" t="s">
        <v>67</v>
      </c>
      <c r="U103" s="63" t="s">
        <v>68</v>
      </c>
      <c r="V103" s="64" t="s">
        <v>69</v>
      </c>
      <c r="W103" s="46"/>
      <c r="X103" s="89"/>
      <c r="Y103" s="89"/>
      <c r="Z103" s="89"/>
      <c r="AA103" s="89"/>
      <c r="AB103" s="89"/>
      <c r="AC103" s="89"/>
      <c r="AD103" s="89"/>
      <c r="AE103" s="89"/>
      <c r="AF103" s="62" t="s">
        <v>67</v>
      </c>
      <c r="AG103" s="63" t="s">
        <v>68</v>
      </c>
      <c r="AH103" s="64" t="s">
        <v>69</v>
      </c>
      <c r="AI103" s="65"/>
      <c r="AJ103" s="66" t="s">
        <v>70</v>
      </c>
      <c r="AK103" s="66"/>
    </row>
    <row r="104" customFormat="false" ht="15" hidden="false" customHeight="false" outlineLevel="0" collapsed="false">
      <c r="A104" s="113" t="str">
        <f aca="false">RIGHT(D515,1)&amp;E515&amp;F515&amp;G515&amp;H515&amp;I515&amp;J515&amp;K515&amp;L515&amp;M515</f>
        <v>720044400000000006F</v>
      </c>
      <c r="C104" s="53" t="s">
        <v>71</v>
      </c>
      <c r="D104" s="45" t="str">
        <f aca="false">HEX2BIN(D103,8)</f>
        <v>00000111</v>
      </c>
      <c r="E104" s="45" t="str">
        <f aca="false">HEX2BIN(E103,8)</f>
        <v>00100000</v>
      </c>
      <c r="F104" s="45" t="str">
        <f aca="false">HEX2BIN(F103,8)</f>
        <v>00000100</v>
      </c>
      <c r="G104" s="45" t="str">
        <f aca="false">HEX2BIN(G103,8)</f>
        <v>00000111</v>
      </c>
      <c r="H104" s="45" t="str">
        <f aca="false">HEX2BIN(H103,8)</f>
        <v>00000000</v>
      </c>
      <c r="I104" s="45" t="str">
        <f aca="false">HEX2BIN(I103,8)</f>
        <v>00000000</v>
      </c>
      <c r="J104" s="45" t="str">
        <f aca="false">HEX2BIN(J103,8)</f>
        <v>00000000</v>
      </c>
      <c r="K104" s="45" t="str">
        <f aca="false">HEX2BIN(K103,8)</f>
        <v>00000000</v>
      </c>
      <c r="L104" s="45" t="str">
        <f aca="false">HEX2BIN(L103,8)</f>
        <v>00000000</v>
      </c>
      <c r="M104" s="65"/>
      <c r="N104" s="46"/>
      <c r="P104" s="132"/>
      <c r="Q104" s="132"/>
      <c r="R104" s="132"/>
      <c r="S104" s="132"/>
      <c r="T104" s="68" t="str">
        <f aca="false">MID(I104,1,1)</f>
        <v>0</v>
      </c>
      <c r="U104" s="69" t="str">
        <f aca="false">T104</f>
        <v>0</v>
      </c>
      <c r="V104" s="53" t="s">
        <v>72</v>
      </c>
      <c r="W104" s="70" t="s">
        <v>73</v>
      </c>
      <c r="X104" s="89"/>
      <c r="Y104" s="89"/>
      <c r="Z104" s="89"/>
      <c r="AA104" s="89"/>
      <c r="AB104" s="89"/>
      <c r="AC104" s="89"/>
      <c r="AD104" s="89"/>
      <c r="AE104" s="89"/>
      <c r="AF104" s="68" t="str">
        <f aca="false">MID(L104,1,1)</f>
        <v>0</v>
      </c>
      <c r="AG104" s="69" t="str">
        <f aca="false">AF104</f>
        <v>0</v>
      </c>
      <c r="AH104" s="53" t="s">
        <v>72</v>
      </c>
      <c r="AI104" s="70" t="s">
        <v>73</v>
      </c>
      <c r="AJ104" s="66"/>
      <c r="AK104" s="66"/>
    </row>
    <row r="105" customFormat="false" ht="15" hidden="false" customHeight="false" outlineLevel="0" collapsed="false">
      <c r="A105" s="113" t="str">
        <f aca="false">RIGHT(D526,1)&amp;E526&amp;F526&amp;G526&amp;H526&amp;I526&amp;J526&amp;K526&amp;L526&amp;M526</f>
        <v>7200445000000000070</v>
      </c>
      <c r="C105" s="53" t="s">
        <v>75</v>
      </c>
      <c r="D105" s="45" t="n">
        <f aca="false">HEX2DEC(D103)</f>
        <v>7</v>
      </c>
      <c r="E105" s="45" t="n">
        <f aca="false">HEX2DEC(E103)</f>
        <v>32</v>
      </c>
      <c r="F105" s="45" t="n">
        <f aca="false">HEX2DEC(F103)</f>
        <v>4</v>
      </c>
      <c r="G105" s="45" t="n">
        <f aca="false">HEX2DEC(G103)</f>
        <v>7</v>
      </c>
      <c r="H105" s="45" t="n">
        <f aca="false">HEX2DEC(H103)</f>
        <v>0</v>
      </c>
      <c r="I105" s="45" t="n">
        <f aca="false">HEX2DEC(I103)</f>
        <v>0</v>
      </c>
      <c r="J105" s="45" t="n">
        <f aca="false">HEX2DEC(J103)</f>
        <v>0</v>
      </c>
      <c r="K105" s="45" t="n">
        <f aca="false">HEX2DEC(K103)</f>
        <v>0</v>
      </c>
      <c r="L105" s="45" t="n">
        <f aca="false">HEX2DEC(L103)</f>
        <v>0</v>
      </c>
      <c r="M105" s="45" t="n">
        <f aca="false">SUM(D105:L105)</f>
        <v>50</v>
      </c>
      <c r="N105" s="46"/>
      <c r="P105" s="132"/>
      <c r="Q105" s="132"/>
      <c r="R105" s="132"/>
      <c r="S105" s="132"/>
      <c r="T105" s="68" t="str">
        <f aca="false">MID(I104,2,1)</f>
        <v>0</v>
      </c>
      <c r="U105" s="69" t="str">
        <f aca="false">T105</f>
        <v>0</v>
      </c>
      <c r="V105" s="53" t="s">
        <v>76</v>
      </c>
      <c r="W105" s="70" t="s">
        <v>73</v>
      </c>
      <c r="X105" s="89"/>
      <c r="Y105" s="89"/>
      <c r="Z105" s="89"/>
      <c r="AA105" s="89"/>
      <c r="AB105" s="89"/>
      <c r="AC105" s="89"/>
      <c r="AD105" s="89"/>
      <c r="AE105" s="89"/>
      <c r="AF105" s="68" t="str">
        <f aca="false">MID(L104,2,1)</f>
        <v>0</v>
      </c>
      <c r="AG105" s="69" t="str">
        <f aca="false">AF105</f>
        <v>0</v>
      </c>
      <c r="AH105" s="53" t="s">
        <v>76</v>
      </c>
      <c r="AI105" s="70" t="s">
        <v>73</v>
      </c>
      <c r="AJ105" s="66"/>
      <c r="AK105" s="66"/>
    </row>
    <row r="106" customFormat="false" ht="15" hidden="false" customHeight="false" outlineLevel="0" collapsed="false">
      <c r="A106" s="113" t="str">
        <f aca="false">RIGHT(D537,1)&amp;E537&amp;F537&amp;G537&amp;H537&amp;I537&amp;J537&amp;K537&amp;L537&amp;M537</f>
        <v>7200446000000000071</v>
      </c>
      <c r="C106" s="5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46"/>
      <c r="P106" s="132"/>
      <c r="Q106" s="132"/>
      <c r="R106" s="132"/>
      <c r="S106" s="132"/>
      <c r="T106" s="68" t="str">
        <f aca="false">MID(I104,3,1)</f>
        <v>0</v>
      </c>
      <c r="U106" s="69" t="str">
        <f aca="false">T106</f>
        <v>0</v>
      </c>
      <c r="V106" s="53" t="s">
        <v>78</v>
      </c>
      <c r="W106" s="70" t="s">
        <v>73</v>
      </c>
      <c r="X106" s="89"/>
      <c r="Y106" s="89"/>
      <c r="Z106" s="89"/>
      <c r="AA106" s="89"/>
      <c r="AB106" s="89"/>
      <c r="AC106" s="89"/>
      <c r="AD106" s="89"/>
      <c r="AE106" s="89"/>
      <c r="AF106" s="68" t="str">
        <f aca="false">MID(L104,3,1)</f>
        <v>0</v>
      </c>
      <c r="AG106" s="69" t="str">
        <f aca="false">AF106</f>
        <v>0</v>
      </c>
      <c r="AH106" s="53" t="s">
        <v>78</v>
      </c>
      <c r="AI106" s="70" t="s">
        <v>73</v>
      </c>
      <c r="AJ106" s="66"/>
      <c r="AK106" s="66"/>
    </row>
    <row r="107" customFormat="false" ht="15.75" hidden="false" customHeight="false" outlineLevel="0" collapsed="false">
      <c r="A107" s="113" t="str">
        <f aca="false">RIGHT(D548,1)&amp;E548&amp;F548&amp;G548&amp;H548&amp;I548&amp;J548&amp;K548&amp;L548&amp;M548</f>
        <v>7200447000000000072</v>
      </c>
      <c r="C107" s="53"/>
      <c r="D107" s="65"/>
      <c r="E107" s="65"/>
      <c r="F107" s="65"/>
      <c r="G107" s="65"/>
      <c r="H107" s="37" t="str">
        <f aca="false">AR25</f>
        <v/>
      </c>
      <c r="I107" s="65"/>
      <c r="J107" s="65"/>
      <c r="K107" s="65"/>
      <c r="L107" s="65"/>
      <c r="M107" s="65"/>
      <c r="N107" s="46"/>
      <c r="P107" s="132"/>
      <c r="Q107" s="132"/>
      <c r="R107" s="132"/>
      <c r="S107" s="132"/>
      <c r="T107" s="68" t="str">
        <f aca="false">MID(I104,4,1)</f>
        <v>0</v>
      </c>
      <c r="U107" s="69" t="str">
        <f aca="false">T107</f>
        <v>0</v>
      </c>
      <c r="V107" s="53" t="s">
        <v>79</v>
      </c>
      <c r="W107" s="70" t="s">
        <v>73</v>
      </c>
      <c r="X107" s="89"/>
      <c r="Y107" s="89"/>
      <c r="Z107" s="89"/>
      <c r="AA107" s="89"/>
      <c r="AB107" s="89"/>
      <c r="AC107" s="89"/>
      <c r="AD107" s="89"/>
      <c r="AE107" s="89"/>
      <c r="AF107" s="68" t="str">
        <f aca="false">MID(L104,4,1)</f>
        <v>0</v>
      </c>
      <c r="AG107" s="69" t="str">
        <f aca="false">AF107</f>
        <v>0</v>
      </c>
      <c r="AH107" s="53" t="s">
        <v>79</v>
      </c>
      <c r="AI107" s="70" t="s">
        <v>73</v>
      </c>
      <c r="AJ107" s="66"/>
      <c r="AK107" s="66"/>
    </row>
    <row r="108" customFormat="false" ht="15.75" hidden="false" customHeight="false" outlineLevel="0" collapsed="false">
      <c r="A108" s="113" t="str">
        <f aca="false">RIGHT(D559,1)&amp;E559&amp;F559&amp;G559&amp;H559&amp;I559&amp;J559&amp;K559&amp;L559&amp;M559</f>
        <v>7200448000000000073</v>
      </c>
      <c r="C108" s="53" t="s">
        <v>62</v>
      </c>
      <c r="D108" s="73" t="str">
        <f aca="false">D103</f>
        <v>07</v>
      </c>
      <c r="E108" s="74" t="str">
        <f aca="false">E103</f>
        <v>20</v>
      </c>
      <c r="F108" s="74" t="str">
        <f aca="false">F103</f>
        <v>04</v>
      </c>
      <c r="G108" s="75" t="str">
        <f aca="false">G103</f>
        <v>07</v>
      </c>
      <c r="H108" s="133" t="str">
        <f aca="false">H103</f>
        <v>00</v>
      </c>
      <c r="I108" s="77" t="str">
        <f aca="false">BIN2HEX(I109,2)</f>
        <v>00</v>
      </c>
      <c r="J108" s="139" t="str">
        <f aca="false">J103</f>
        <v>00</v>
      </c>
      <c r="K108" s="130" t="str">
        <f aca="false">K103</f>
        <v>00</v>
      </c>
      <c r="L108" s="80" t="str">
        <f aca="false">BIN2HEX(L109,2)</f>
        <v>00</v>
      </c>
      <c r="M108" s="81" t="str">
        <f aca="false">IF(LEN(M109)&gt;2,MID(M109,2,2),M109)</f>
        <v>32</v>
      </c>
      <c r="N108" s="46" t="s">
        <v>68</v>
      </c>
      <c r="P108" s="132"/>
      <c r="Q108" s="132"/>
      <c r="R108" s="132"/>
      <c r="S108" s="132"/>
      <c r="T108" s="68" t="str">
        <f aca="false">MID(I104,5,1)</f>
        <v>0</v>
      </c>
      <c r="U108" s="69" t="str">
        <f aca="false">T108</f>
        <v>0</v>
      </c>
      <c r="V108" s="53" t="s">
        <v>80</v>
      </c>
      <c r="W108" s="70" t="s">
        <v>73</v>
      </c>
      <c r="X108" s="89"/>
      <c r="Y108" s="89"/>
      <c r="Z108" s="89"/>
      <c r="AA108" s="89"/>
      <c r="AB108" s="89"/>
      <c r="AC108" s="89"/>
      <c r="AD108" s="89"/>
      <c r="AE108" s="89"/>
      <c r="AF108" s="68" t="str">
        <f aca="false">MID(L104,5,1)</f>
        <v>0</v>
      </c>
      <c r="AG108" s="69" t="str">
        <f aca="false">AF108</f>
        <v>0</v>
      </c>
      <c r="AH108" s="53" t="s">
        <v>80</v>
      </c>
      <c r="AI108" s="70" t="s">
        <v>73</v>
      </c>
      <c r="AJ108" s="66"/>
      <c r="AK108" s="66"/>
    </row>
    <row r="109" customFormat="false" ht="15" hidden="false" customHeight="false" outlineLevel="0" collapsed="false">
      <c r="A109" s="113" t="str">
        <f aca="false">RIGHT(D570,1)&amp;E570&amp;F570&amp;G570&amp;H570&amp;I570&amp;J570&amp;K570&amp;L570&amp;M570</f>
        <v>7200449000000000074</v>
      </c>
      <c r="C109" s="53" t="s">
        <v>71</v>
      </c>
      <c r="D109" s="45" t="str">
        <f aca="false">HEX2BIN(D108,8)</f>
        <v>00000111</v>
      </c>
      <c r="E109" s="45" t="str">
        <f aca="false">HEX2BIN(E108,8)</f>
        <v>00100000</v>
      </c>
      <c r="F109" s="45" t="str">
        <f aca="false">HEX2BIN(F108,8)</f>
        <v>00000100</v>
      </c>
      <c r="G109" s="45" t="str">
        <f aca="false">HEX2BIN(G108,8)</f>
        <v>00000111</v>
      </c>
      <c r="H109" s="82"/>
      <c r="I109" s="45" t="str">
        <f aca="false">U104&amp;U105&amp;U106&amp;U107&amp;U108&amp;U109&amp;U110&amp;U111</f>
        <v>00000000</v>
      </c>
      <c r="J109" s="82"/>
      <c r="K109" s="82"/>
      <c r="L109" s="45" t="str">
        <f aca="false">AG104&amp;AG105&amp;AG106&amp;AG107&amp;AG108&amp;AG109&amp;AG110&amp;AG111</f>
        <v>00000000</v>
      </c>
      <c r="M109" s="45" t="str">
        <f aca="false">DEC2HEX(M110)</f>
        <v>32</v>
      </c>
      <c r="N109" s="46"/>
      <c r="P109" s="132"/>
      <c r="Q109" s="132"/>
      <c r="R109" s="132"/>
      <c r="S109" s="132"/>
      <c r="T109" s="68" t="str">
        <f aca="false">MID(I104,6,1)</f>
        <v>0</v>
      </c>
      <c r="U109" s="69" t="str">
        <f aca="false">T109</f>
        <v>0</v>
      </c>
      <c r="V109" s="53" t="s">
        <v>83</v>
      </c>
      <c r="W109" s="70" t="s">
        <v>73</v>
      </c>
      <c r="X109" s="89"/>
      <c r="Y109" s="89"/>
      <c r="Z109" s="89"/>
      <c r="AA109" s="89"/>
      <c r="AB109" s="89"/>
      <c r="AC109" s="89"/>
      <c r="AD109" s="89"/>
      <c r="AE109" s="89"/>
      <c r="AF109" s="68" t="str">
        <f aca="false">MID(L104,6,1)</f>
        <v>0</v>
      </c>
      <c r="AG109" s="69" t="str">
        <f aca="false">AF109</f>
        <v>0</v>
      </c>
      <c r="AH109" s="53" t="s">
        <v>83</v>
      </c>
      <c r="AI109" s="70" t="s">
        <v>73</v>
      </c>
      <c r="AJ109" s="66"/>
      <c r="AK109" s="66"/>
    </row>
    <row r="110" customFormat="false" ht="15" hidden="false" customHeight="false" outlineLevel="0" collapsed="false">
      <c r="A110" s="113" t="str">
        <f aca="false">RIGHT(D581,1)&amp;E581&amp;F581&amp;G581&amp;H581&amp;I581&amp;J581&amp;K581&amp;L581&amp;M581</f>
        <v>720045000000000007B</v>
      </c>
      <c r="C110" s="53" t="s">
        <v>75</v>
      </c>
      <c r="D110" s="45" t="n">
        <f aca="false">HEX2DEC(D108)</f>
        <v>7</v>
      </c>
      <c r="E110" s="45" t="n">
        <f aca="false">HEX2DEC(E108)</f>
        <v>32</v>
      </c>
      <c r="F110" s="45" t="n">
        <f aca="false">HEX2DEC(F108)</f>
        <v>4</v>
      </c>
      <c r="G110" s="45" t="n">
        <f aca="false">HEX2DEC(G108)</f>
        <v>7</v>
      </c>
      <c r="H110" s="45" t="n">
        <f aca="false">HEX2DEC(H108)</f>
        <v>0</v>
      </c>
      <c r="I110" s="45" t="n">
        <f aca="false">HEX2DEC(I108)</f>
        <v>0</v>
      </c>
      <c r="J110" s="45" t="n">
        <f aca="false">HEX2DEC(J108)</f>
        <v>0</v>
      </c>
      <c r="K110" s="45" t="n">
        <f aca="false">HEX2DEC(K108)</f>
        <v>0</v>
      </c>
      <c r="L110" s="45" t="n">
        <f aca="false">HEX2DEC(L108)</f>
        <v>0</v>
      </c>
      <c r="M110" s="45" t="n">
        <f aca="false">SUM(D110:L110)</f>
        <v>50</v>
      </c>
      <c r="N110" s="46"/>
      <c r="P110" s="132"/>
      <c r="Q110" s="132"/>
      <c r="R110" s="132"/>
      <c r="S110" s="132"/>
      <c r="T110" s="68" t="str">
        <f aca="false">MID(I104,7,1)</f>
        <v>0</v>
      </c>
      <c r="U110" s="69" t="str">
        <f aca="false">T110</f>
        <v>0</v>
      </c>
      <c r="V110" s="53" t="s">
        <v>84</v>
      </c>
      <c r="W110" s="70" t="s">
        <v>73</v>
      </c>
      <c r="X110" s="89"/>
      <c r="Y110" s="89"/>
      <c r="Z110" s="89"/>
      <c r="AA110" s="89"/>
      <c r="AB110" s="89"/>
      <c r="AC110" s="89"/>
      <c r="AD110" s="89"/>
      <c r="AE110" s="89"/>
      <c r="AF110" s="68" t="str">
        <f aca="false">MID(L104,7,1)</f>
        <v>0</v>
      </c>
      <c r="AG110" s="69" t="str">
        <f aca="false">AF110</f>
        <v>0</v>
      </c>
      <c r="AH110" s="53" t="s">
        <v>84</v>
      </c>
      <c r="AI110" s="70" t="s">
        <v>73</v>
      </c>
      <c r="AJ110" s="66"/>
      <c r="AK110" s="66"/>
    </row>
    <row r="111" customFormat="false" ht="15.75" hidden="false" customHeight="false" outlineLevel="0" collapsed="false">
      <c r="A111" s="113" t="str">
        <f aca="false">RIGHT(D592,1)&amp;E592&amp;F592&amp;G592&amp;H592&amp;I592&amp;J592&amp;K592&amp;L592&amp;M592</f>
        <v>720045100000000007C</v>
      </c>
      <c r="C111" s="8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5"/>
      <c r="P111" s="132"/>
      <c r="Q111" s="132"/>
      <c r="R111" s="132"/>
      <c r="S111" s="132"/>
      <c r="T111" s="86" t="str">
        <f aca="false">MID(I104,8,1)</f>
        <v>0</v>
      </c>
      <c r="U111" s="93" t="str">
        <f aca="false">T111</f>
        <v>0</v>
      </c>
      <c r="V111" s="83" t="s">
        <v>86</v>
      </c>
      <c r="W111" s="34" t="s">
        <v>73</v>
      </c>
      <c r="X111" s="89"/>
      <c r="Y111" s="89"/>
      <c r="Z111" s="89"/>
      <c r="AA111" s="89"/>
      <c r="AB111" s="89"/>
      <c r="AC111" s="89"/>
      <c r="AD111" s="89"/>
      <c r="AE111" s="89"/>
      <c r="AF111" s="86" t="str">
        <f aca="false">MID(L104,8,1)</f>
        <v>0</v>
      </c>
      <c r="AG111" s="93" t="str">
        <f aca="false">AF111</f>
        <v>0</v>
      </c>
      <c r="AH111" s="83" t="s">
        <v>86</v>
      </c>
      <c r="AI111" s="34" t="s">
        <v>73</v>
      </c>
      <c r="AJ111" s="66"/>
      <c r="AK111" s="66"/>
    </row>
    <row r="112" customFormat="false" ht="15.75" hidden="false" customHeight="false" outlineLevel="0" collapsed="false">
      <c r="A112" s="113" t="str">
        <f aca="false">RIGHT(D603,1)&amp;E603&amp;F603&amp;G603&amp;H603&amp;I603&amp;J603&amp;K603&amp;L603&amp;M603</f>
        <v>720045200000000007D</v>
      </c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 t="s">
        <v>47</v>
      </c>
      <c r="N112" s="42"/>
      <c r="P112" s="43" t="s">
        <v>287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customFormat="false" ht="15.75" hidden="false" customHeight="false" outlineLevel="0" collapsed="false">
      <c r="A113" s="113" t="str">
        <f aca="false">RIGHT(D614,1)&amp;E614&amp;F614&amp;G614&amp;H614&amp;I614&amp;J614&amp;K614&amp;L614</f>
        <v>7200453000000007E</v>
      </c>
      <c r="C113" s="53"/>
      <c r="D113" s="44" t="s">
        <v>288</v>
      </c>
      <c r="E113" s="44"/>
      <c r="F113" s="44"/>
      <c r="G113" s="44"/>
      <c r="H113" s="45" t="s">
        <v>50</v>
      </c>
      <c r="I113" s="45" t="s">
        <v>51</v>
      </c>
      <c r="J113" s="45" t="s">
        <v>52</v>
      </c>
      <c r="K113" s="45" t="s">
        <v>53</v>
      </c>
      <c r="L113" s="45" t="s">
        <v>54</v>
      </c>
      <c r="M113" s="45" t="s">
        <v>55</v>
      </c>
      <c r="N113" s="46"/>
      <c r="P113" s="47" t="s">
        <v>56</v>
      </c>
      <c r="Q113" s="47"/>
      <c r="R113" s="47"/>
      <c r="S113" s="47"/>
      <c r="T113" s="48" t="s">
        <v>57</v>
      </c>
      <c r="U113" s="48"/>
      <c r="V113" s="48"/>
      <c r="W113" s="48"/>
      <c r="X113" s="49" t="s">
        <v>58</v>
      </c>
      <c r="Y113" s="49"/>
      <c r="Z113" s="49"/>
      <c r="AA113" s="49"/>
      <c r="AB113" s="50" t="s">
        <v>59</v>
      </c>
      <c r="AC113" s="50"/>
      <c r="AD113" s="50"/>
      <c r="AE113" s="50"/>
      <c r="AF113" s="92" t="s">
        <v>103</v>
      </c>
      <c r="AG113" s="92"/>
      <c r="AH113" s="92"/>
      <c r="AI113" s="92"/>
      <c r="AJ113" s="140" t="s">
        <v>61</v>
      </c>
      <c r="AK113" s="140"/>
    </row>
    <row r="114" customFormat="false" ht="15.75" hidden="false" customHeight="false" outlineLevel="0" collapsed="false">
      <c r="C114" s="53" t="s">
        <v>62</v>
      </c>
      <c r="D114" s="54" t="s">
        <v>63</v>
      </c>
      <c r="E114" s="55" t="s">
        <v>131</v>
      </c>
      <c r="F114" s="74" t="str">
        <f aca="false">MID(A12,4,2)</f>
        <v>04</v>
      </c>
      <c r="G114" s="56" t="s">
        <v>289</v>
      </c>
      <c r="H114" s="114" t="str">
        <f aca="false">MID(A12,8,2)</f>
        <v>00</v>
      </c>
      <c r="I114" s="115" t="str">
        <f aca="false">MID(A12,10,2)</f>
        <v>00</v>
      </c>
      <c r="J114" s="78" t="str">
        <f aca="false">MID(A12,12,2)</f>
        <v>00</v>
      </c>
      <c r="K114" s="115" t="str">
        <f aca="false">MID(A12,14,2)</f>
        <v>00</v>
      </c>
      <c r="L114" s="116" t="str">
        <f aca="false">MID(A12,16,2)</f>
        <v>00</v>
      </c>
      <c r="M114" s="117" t="str">
        <f aca="false">MID(A12,18,2)</f>
        <v>00</v>
      </c>
      <c r="N114" s="46" t="s">
        <v>67</v>
      </c>
      <c r="P114" s="62" t="s">
        <v>67</v>
      </c>
      <c r="Q114" s="63" t="s">
        <v>68</v>
      </c>
      <c r="R114" s="64" t="s">
        <v>69</v>
      </c>
      <c r="S114" s="46"/>
      <c r="T114" s="62" t="s">
        <v>67</v>
      </c>
      <c r="U114" s="63" t="s">
        <v>68</v>
      </c>
      <c r="V114" s="64" t="s">
        <v>69</v>
      </c>
      <c r="W114" s="46"/>
      <c r="X114" s="62" t="s">
        <v>67</v>
      </c>
      <c r="Y114" s="63" t="s">
        <v>68</v>
      </c>
      <c r="Z114" s="64" t="s">
        <v>69</v>
      </c>
      <c r="AA114" s="46"/>
      <c r="AB114" s="62" t="s">
        <v>67</v>
      </c>
      <c r="AC114" s="63" t="s">
        <v>68</v>
      </c>
      <c r="AD114" s="64" t="s">
        <v>69</v>
      </c>
      <c r="AE114" s="46"/>
      <c r="AF114" s="62" t="s">
        <v>67</v>
      </c>
      <c r="AG114" s="63" t="s">
        <v>68</v>
      </c>
      <c r="AH114" s="64" t="s">
        <v>69</v>
      </c>
      <c r="AI114" s="65"/>
      <c r="AJ114" s="66" t="s">
        <v>70</v>
      </c>
      <c r="AK114" s="66"/>
    </row>
    <row r="115" customFormat="false" ht="15" hidden="false" customHeight="false" outlineLevel="0" collapsed="false">
      <c r="C115" s="53" t="s">
        <v>71</v>
      </c>
      <c r="D115" s="45" t="str">
        <f aca="false">HEX2BIN(D114,8)</f>
        <v>00000111</v>
      </c>
      <c r="E115" s="45" t="str">
        <f aca="false">HEX2BIN(E114,8)</f>
        <v>00100000</v>
      </c>
      <c r="F115" s="45" t="str">
        <f aca="false">HEX2BIN(F114,8)</f>
        <v>00000100</v>
      </c>
      <c r="G115" s="45" t="str">
        <f aca="false">HEX2BIN(G114,8)</f>
        <v>00001000</v>
      </c>
      <c r="H115" s="45" t="str">
        <f aca="false">HEX2BIN(H114,8)</f>
        <v>00000000</v>
      </c>
      <c r="I115" s="45" t="str">
        <f aca="false">HEX2BIN(I114,8)</f>
        <v>00000000</v>
      </c>
      <c r="J115" s="45" t="str">
        <f aca="false">HEX2BIN(J114,8)</f>
        <v>00000000</v>
      </c>
      <c r="K115" s="45" t="str">
        <f aca="false">HEX2BIN(K114,8)</f>
        <v>00000000</v>
      </c>
      <c r="L115" s="45" t="str">
        <f aca="false">HEX2BIN(L114,8)</f>
        <v>00000000</v>
      </c>
      <c r="M115" s="65"/>
      <c r="N115" s="46"/>
      <c r="P115" s="68" t="str">
        <f aca="false">MID(H115,1,1)</f>
        <v>0</v>
      </c>
      <c r="Q115" s="69" t="str">
        <f aca="false">P115</f>
        <v>0</v>
      </c>
      <c r="R115" s="53" t="s">
        <v>72</v>
      </c>
      <c r="S115" s="70" t="s">
        <v>73</v>
      </c>
      <c r="T115" s="68" t="str">
        <f aca="false">MID(I115,1,1)</f>
        <v>0</v>
      </c>
      <c r="U115" s="69" t="str">
        <f aca="false">T115</f>
        <v>0</v>
      </c>
      <c r="V115" s="53" t="s">
        <v>72</v>
      </c>
      <c r="W115" s="70" t="s">
        <v>73</v>
      </c>
      <c r="X115" s="68" t="str">
        <f aca="false">MID(J115,1,1)</f>
        <v>0</v>
      </c>
      <c r="Y115" s="69" t="str">
        <f aca="false">X115</f>
        <v>0</v>
      </c>
      <c r="Z115" s="53" t="s">
        <v>72</v>
      </c>
      <c r="AA115" s="70" t="s">
        <v>73</v>
      </c>
      <c r="AB115" s="68" t="str">
        <f aca="false">MID(K115,1,1)</f>
        <v>0</v>
      </c>
      <c r="AC115" s="69" t="str">
        <f aca="false">AB115</f>
        <v>0</v>
      </c>
      <c r="AD115" s="53" t="s">
        <v>72</v>
      </c>
      <c r="AE115" s="70" t="s">
        <v>73</v>
      </c>
      <c r="AF115" s="68" t="str">
        <f aca="false">MID(L115,1,1)</f>
        <v>0</v>
      </c>
      <c r="AG115" s="69" t="str">
        <f aca="false">AF115</f>
        <v>0</v>
      </c>
      <c r="AH115" s="53" t="s">
        <v>72</v>
      </c>
      <c r="AI115" s="70" t="s">
        <v>73</v>
      </c>
      <c r="AJ115" s="66"/>
      <c r="AK115" s="66"/>
    </row>
    <row r="116" customFormat="false" ht="15" hidden="false" customHeight="false" outlineLevel="0" collapsed="false">
      <c r="C116" s="53" t="s">
        <v>75</v>
      </c>
      <c r="D116" s="45" t="n">
        <f aca="false">HEX2DEC(D114)</f>
        <v>7</v>
      </c>
      <c r="E116" s="45" t="n">
        <f aca="false">HEX2DEC(E114)</f>
        <v>32</v>
      </c>
      <c r="F116" s="45" t="n">
        <f aca="false">HEX2DEC(F114)</f>
        <v>4</v>
      </c>
      <c r="G116" s="45" t="n">
        <f aca="false">HEX2DEC(G114)</f>
        <v>8</v>
      </c>
      <c r="H116" s="45" t="n">
        <f aca="false">HEX2DEC(H114)</f>
        <v>0</v>
      </c>
      <c r="I116" s="45" t="n">
        <f aca="false">HEX2DEC(I114)</f>
        <v>0</v>
      </c>
      <c r="J116" s="45" t="n">
        <f aca="false">HEX2DEC(J114)</f>
        <v>0</v>
      </c>
      <c r="K116" s="45" t="n">
        <f aca="false">HEX2DEC(K114)</f>
        <v>0</v>
      </c>
      <c r="L116" s="45" t="n">
        <f aca="false">HEX2DEC(L114)</f>
        <v>0</v>
      </c>
      <c r="M116" s="45" t="n">
        <f aca="false">SUM(D116:L116)</f>
        <v>51</v>
      </c>
      <c r="N116" s="46"/>
      <c r="P116" s="68" t="str">
        <f aca="false">MID(H115,2,1)</f>
        <v>0</v>
      </c>
      <c r="Q116" s="69" t="str">
        <f aca="false">P116</f>
        <v>0</v>
      </c>
      <c r="R116" s="53" t="s">
        <v>76</v>
      </c>
      <c r="S116" s="70" t="s">
        <v>73</v>
      </c>
      <c r="T116" s="68" t="str">
        <f aca="false">MID(I115,2,1)</f>
        <v>0</v>
      </c>
      <c r="U116" s="69" t="str">
        <f aca="false">T116</f>
        <v>0</v>
      </c>
      <c r="V116" s="53" t="s">
        <v>76</v>
      </c>
      <c r="W116" s="70" t="s">
        <v>73</v>
      </c>
      <c r="X116" s="68" t="str">
        <f aca="false">MID(J115,2,1)</f>
        <v>0</v>
      </c>
      <c r="Y116" s="69" t="str">
        <f aca="false">X116</f>
        <v>0</v>
      </c>
      <c r="Z116" s="53" t="s">
        <v>76</v>
      </c>
      <c r="AA116" s="70" t="s">
        <v>73</v>
      </c>
      <c r="AB116" s="68" t="str">
        <f aca="false">MID(K115,2,1)</f>
        <v>0</v>
      </c>
      <c r="AC116" s="69" t="str">
        <f aca="false">AB116</f>
        <v>0</v>
      </c>
      <c r="AD116" s="53" t="s">
        <v>76</v>
      </c>
      <c r="AE116" s="70" t="s">
        <v>73</v>
      </c>
      <c r="AF116" s="68" t="str">
        <f aca="false">MID(L115,2,1)</f>
        <v>0</v>
      </c>
      <c r="AG116" s="69" t="str">
        <f aca="false">AF116</f>
        <v>0</v>
      </c>
      <c r="AH116" s="53" t="s">
        <v>76</v>
      </c>
      <c r="AI116" s="70" t="s">
        <v>73</v>
      </c>
      <c r="AJ116" s="66"/>
      <c r="AK116" s="66"/>
    </row>
    <row r="117" customFormat="false" ht="15" hidden="false" customHeight="false" outlineLevel="0" collapsed="false">
      <c r="C117" s="53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46"/>
      <c r="P117" s="68" t="str">
        <f aca="false">MID(H115,3,1)</f>
        <v>0</v>
      </c>
      <c r="Q117" s="69" t="str">
        <f aca="false">P117</f>
        <v>0</v>
      </c>
      <c r="R117" s="53" t="s">
        <v>78</v>
      </c>
      <c r="S117" s="70" t="s">
        <v>73</v>
      </c>
      <c r="T117" s="68" t="str">
        <f aca="false">MID(I115,3,1)</f>
        <v>0</v>
      </c>
      <c r="U117" s="69" t="str">
        <f aca="false">T117</f>
        <v>0</v>
      </c>
      <c r="V117" s="53" t="s">
        <v>78</v>
      </c>
      <c r="W117" s="70" t="s">
        <v>73</v>
      </c>
      <c r="X117" s="68" t="str">
        <f aca="false">MID(J115,3,1)</f>
        <v>0</v>
      </c>
      <c r="Y117" s="69" t="str">
        <f aca="false">X117</f>
        <v>0</v>
      </c>
      <c r="Z117" s="53" t="s">
        <v>78</v>
      </c>
      <c r="AA117" s="70" t="s">
        <v>73</v>
      </c>
      <c r="AB117" s="68" t="str">
        <f aca="false">MID(K115,3,1)</f>
        <v>0</v>
      </c>
      <c r="AC117" s="69" t="str">
        <f aca="false">AB117</f>
        <v>0</v>
      </c>
      <c r="AD117" s="53" t="s">
        <v>78</v>
      </c>
      <c r="AE117" s="70" t="s">
        <v>73</v>
      </c>
      <c r="AF117" s="68" t="str">
        <f aca="false">MID(L115,3,1)</f>
        <v>0</v>
      </c>
      <c r="AG117" s="69" t="str">
        <f aca="false">AF117</f>
        <v>0</v>
      </c>
      <c r="AH117" s="53" t="s">
        <v>78</v>
      </c>
      <c r="AI117" s="70" t="s">
        <v>73</v>
      </c>
      <c r="AJ117" s="66"/>
      <c r="AK117" s="66"/>
    </row>
    <row r="118" customFormat="false" ht="15.75" hidden="false" customHeight="false" outlineLevel="0" collapsed="false">
      <c r="C118" s="53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46"/>
      <c r="P118" s="68" t="str">
        <f aca="false">MID(H115,4,1)</f>
        <v>0</v>
      </c>
      <c r="Q118" s="69" t="str">
        <f aca="false">P118</f>
        <v>0</v>
      </c>
      <c r="R118" s="53" t="s">
        <v>79</v>
      </c>
      <c r="S118" s="70" t="s">
        <v>73</v>
      </c>
      <c r="T118" s="68" t="str">
        <f aca="false">MID(I115,4,1)</f>
        <v>0</v>
      </c>
      <c r="U118" s="69" t="str">
        <f aca="false">T118</f>
        <v>0</v>
      </c>
      <c r="V118" s="53" t="s">
        <v>79</v>
      </c>
      <c r="W118" s="70" t="s">
        <v>73</v>
      </c>
      <c r="X118" s="68" t="str">
        <f aca="false">MID(J115,4,1)</f>
        <v>0</v>
      </c>
      <c r="Y118" s="69" t="str">
        <f aca="false">X118</f>
        <v>0</v>
      </c>
      <c r="Z118" s="53" t="s">
        <v>79</v>
      </c>
      <c r="AA118" s="70" t="s">
        <v>73</v>
      </c>
      <c r="AB118" s="68" t="str">
        <f aca="false">MID(K115,4,1)</f>
        <v>0</v>
      </c>
      <c r="AC118" s="69" t="str">
        <f aca="false">AB118</f>
        <v>0</v>
      </c>
      <c r="AD118" s="53" t="s">
        <v>79</v>
      </c>
      <c r="AE118" s="70" t="s">
        <v>73</v>
      </c>
      <c r="AF118" s="68" t="str">
        <f aca="false">MID(L115,4,1)</f>
        <v>0</v>
      </c>
      <c r="AG118" s="69" t="str">
        <f aca="false">AF118</f>
        <v>0</v>
      </c>
      <c r="AH118" s="53" t="s">
        <v>79</v>
      </c>
      <c r="AI118" s="70" t="s">
        <v>73</v>
      </c>
      <c r="AJ118" s="66"/>
      <c r="AK118" s="66"/>
    </row>
    <row r="119" customFormat="false" ht="15.75" hidden="false" customHeight="false" outlineLevel="0" collapsed="false">
      <c r="C119" s="53" t="s">
        <v>62</v>
      </c>
      <c r="D119" s="73" t="str">
        <f aca="false">D114</f>
        <v>07</v>
      </c>
      <c r="E119" s="74" t="str">
        <f aca="false">E114</f>
        <v>20</v>
      </c>
      <c r="F119" s="74" t="str">
        <f aca="false">F114</f>
        <v>04</v>
      </c>
      <c r="G119" s="75" t="str">
        <f aca="false">G114</f>
        <v>08</v>
      </c>
      <c r="H119" s="76" t="str">
        <f aca="false">BIN2HEX(H120,2)</f>
        <v>00</v>
      </c>
      <c r="I119" s="77" t="str">
        <f aca="false">BIN2HEX(I120,2)</f>
        <v>00</v>
      </c>
      <c r="J119" s="78" t="str">
        <f aca="false">BIN2HEX(J120,2)</f>
        <v>00</v>
      </c>
      <c r="K119" s="79" t="str">
        <f aca="false">BIN2HEX(K120,2)</f>
        <v>00</v>
      </c>
      <c r="L119" s="80" t="str">
        <f aca="false">BIN2HEX(L120,2)</f>
        <v>00</v>
      </c>
      <c r="M119" s="81" t="str">
        <f aca="false">IF(LEN(M120)&gt;2,MID(M120,2,2),M120)</f>
        <v>33</v>
      </c>
      <c r="N119" s="46" t="s">
        <v>68</v>
      </c>
      <c r="P119" s="68" t="str">
        <f aca="false">MID(H115,5,1)</f>
        <v>0</v>
      </c>
      <c r="Q119" s="69" t="str">
        <f aca="false">P119</f>
        <v>0</v>
      </c>
      <c r="R119" s="53" t="s">
        <v>80</v>
      </c>
      <c r="S119" s="70" t="s">
        <v>73</v>
      </c>
      <c r="T119" s="68" t="str">
        <f aca="false">MID(I115,5,1)</f>
        <v>0</v>
      </c>
      <c r="U119" s="69" t="str">
        <f aca="false">T119</f>
        <v>0</v>
      </c>
      <c r="V119" s="53" t="s">
        <v>80</v>
      </c>
      <c r="W119" s="70" t="s">
        <v>73</v>
      </c>
      <c r="X119" s="68" t="str">
        <f aca="false">MID(J115,5,1)</f>
        <v>0</v>
      </c>
      <c r="Y119" s="69" t="str">
        <f aca="false">X119</f>
        <v>0</v>
      </c>
      <c r="Z119" s="53" t="s">
        <v>80</v>
      </c>
      <c r="AA119" s="70" t="s">
        <v>73</v>
      </c>
      <c r="AB119" s="68" t="str">
        <f aca="false">MID(K115,5,1)</f>
        <v>0</v>
      </c>
      <c r="AC119" s="69" t="str">
        <f aca="false">AB119</f>
        <v>0</v>
      </c>
      <c r="AD119" s="53" t="s">
        <v>80</v>
      </c>
      <c r="AE119" s="70" t="s">
        <v>73</v>
      </c>
      <c r="AF119" s="68" t="str">
        <f aca="false">MID(L115,5,1)</f>
        <v>0</v>
      </c>
      <c r="AG119" s="69" t="str">
        <f aca="false">AF119</f>
        <v>0</v>
      </c>
      <c r="AH119" s="53" t="s">
        <v>80</v>
      </c>
      <c r="AI119" s="70" t="s">
        <v>73</v>
      </c>
      <c r="AJ119" s="66"/>
      <c r="AK119" s="66"/>
    </row>
    <row r="120" customFormat="false" ht="15" hidden="false" customHeight="false" outlineLevel="0" collapsed="false">
      <c r="C120" s="53" t="s">
        <v>71</v>
      </c>
      <c r="D120" s="45" t="str">
        <f aca="false">HEX2BIN(D119,8)</f>
        <v>00000111</v>
      </c>
      <c r="E120" s="45" t="str">
        <f aca="false">HEX2BIN(E119,8)</f>
        <v>00100000</v>
      </c>
      <c r="F120" s="45" t="str">
        <f aca="false">HEX2BIN(F119,8)</f>
        <v>00000100</v>
      </c>
      <c r="G120" s="45" t="str">
        <f aca="false">HEX2BIN(G119,8)</f>
        <v>00001000</v>
      </c>
      <c r="H120" s="82" t="str">
        <f aca="false">Q115&amp;Q116&amp;Q117&amp;Q118&amp;Q119&amp;Q120&amp;Q121&amp;Q122</f>
        <v>00000000</v>
      </c>
      <c r="I120" s="45" t="str">
        <f aca="false">U115&amp;U116&amp;U117&amp;U118&amp;U119&amp;U120&amp;U121&amp;U122</f>
        <v>00000000</v>
      </c>
      <c r="J120" s="82" t="str">
        <f aca="false">Y115&amp;Y116&amp;Y117&amp;Y118&amp;Y119&amp;Y120&amp;Y121&amp;Y122</f>
        <v>00000000</v>
      </c>
      <c r="K120" s="82" t="str">
        <f aca="false">AC115&amp;AC116&amp;AC117&amp;AC118&amp;AC119&amp;AC120&amp;AC121&amp;AC122</f>
        <v>00000000</v>
      </c>
      <c r="L120" s="45" t="str">
        <f aca="false">AG115&amp;AG116&amp;AG117&amp;AG118&amp;AG119&amp;AG120&amp;AG121&amp;AG122</f>
        <v>00000000</v>
      </c>
      <c r="M120" s="45" t="str">
        <f aca="false">DEC2HEX(M121)</f>
        <v>33</v>
      </c>
      <c r="N120" s="46"/>
      <c r="P120" s="68" t="str">
        <f aca="false">MID(H115,6,1)</f>
        <v>0</v>
      </c>
      <c r="Q120" s="69" t="str">
        <f aca="false">P120</f>
        <v>0</v>
      </c>
      <c r="R120" s="53" t="s">
        <v>83</v>
      </c>
      <c r="S120" s="70" t="s">
        <v>73</v>
      </c>
      <c r="T120" s="68" t="str">
        <f aca="false">MID(I115,6,1)</f>
        <v>0</v>
      </c>
      <c r="U120" s="69" t="str">
        <f aca="false">T120</f>
        <v>0</v>
      </c>
      <c r="V120" s="53" t="s">
        <v>83</v>
      </c>
      <c r="W120" s="70" t="s">
        <v>73</v>
      </c>
      <c r="X120" s="68" t="str">
        <f aca="false">MID(J115,6,1)</f>
        <v>0</v>
      </c>
      <c r="Y120" s="69" t="str">
        <f aca="false">X120</f>
        <v>0</v>
      </c>
      <c r="Z120" s="53" t="s">
        <v>83</v>
      </c>
      <c r="AA120" s="70" t="s">
        <v>73</v>
      </c>
      <c r="AB120" s="68" t="str">
        <f aca="false">MID(K115,6,1)</f>
        <v>0</v>
      </c>
      <c r="AC120" s="69" t="str">
        <f aca="false">AB120</f>
        <v>0</v>
      </c>
      <c r="AD120" s="53" t="s">
        <v>83</v>
      </c>
      <c r="AE120" s="70" t="s">
        <v>73</v>
      </c>
      <c r="AF120" s="68" t="str">
        <f aca="false">MID(L115,6,1)</f>
        <v>0</v>
      </c>
      <c r="AG120" s="69" t="str">
        <f aca="false">AF120</f>
        <v>0</v>
      </c>
      <c r="AH120" s="53" t="s">
        <v>83</v>
      </c>
      <c r="AI120" s="70" t="s">
        <v>73</v>
      </c>
      <c r="AJ120" s="66"/>
      <c r="AK120" s="66"/>
    </row>
    <row r="121" customFormat="false" ht="15" hidden="false" customHeight="false" outlineLevel="0" collapsed="false">
      <c r="C121" s="53" t="s">
        <v>75</v>
      </c>
      <c r="D121" s="45" t="n">
        <f aca="false">HEX2DEC(D119)</f>
        <v>7</v>
      </c>
      <c r="E121" s="45" t="n">
        <f aca="false">HEX2DEC(E119)</f>
        <v>32</v>
      </c>
      <c r="F121" s="45" t="n">
        <f aca="false">HEX2DEC(F119)</f>
        <v>4</v>
      </c>
      <c r="G121" s="45" t="n">
        <f aca="false">HEX2DEC(G119)</f>
        <v>8</v>
      </c>
      <c r="H121" s="45" t="n">
        <f aca="false">HEX2DEC(H119)</f>
        <v>0</v>
      </c>
      <c r="I121" s="45" t="n">
        <f aca="false">HEX2DEC(I119)</f>
        <v>0</v>
      </c>
      <c r="J121" s="45" t="n">
        <f aca="false">HEX2DEC(J119)</f>
        <v>0</v>
      </c>
      <c r="K121" s="45" t="n">
        <f aca="false">HEX2DEC(K119)</f>
        <v>0</v>
      </c>
      <c r="L121" s="45" t="n">
        <f aca="false">HEX2DEC(L119)</f>
        <v>0</v>
      </c>
      <c r="M121" s="45" t="n">
        <f aca="false">SUM(D121:L121)</f>
        <v>51</v>
      </c>
      <c r="N121" s="46"/>
      <c r="P121" s="68" t="str">
        <f aca="false">MID(H115,7,1)</f>
        <v>0</v>
      </c>
      <c r="Q121" s="69" t="str">
        <f aca="false">P121</f>
        <v>0</v>
      </c>
      <c r="R121" s="53" t="s">
        <v>84</v>
      </c>
      <c r="S121" s="70" t="s">
        <v>73</v>
      </c>
      <c r="T121" s="68" t="str">
        <f aca="false">MID(I115,7,1)</f>
        <v>0</v>
      </c>
      <c r="U121" s="69" t="str">
        <f aca="false">T121</f>
        <v>0</v>
      </c>
      <c r="V121" s="53" t="s">
        <v>84</v>
      </c>
      <c r="W121" s="70" t="s">
        <v>73</v>
      </c>
      <c r="X121" s="68" t="str">
        <f aca="false">MID(J115,7,1)</f>
        <v>0</v>
      </c>
      <c r="Y121" s="69" t="str">
        <f aca="false">X121</f>
        <v>0</v>
      </c>
      <c r="Z121" s="53" t="s">
        <v>84</v>
      </c>
      <c r="AA121" s="70" t="s">
        <v>73</v>
      </c>
      <c r="AB121" s="68" t="str">
        <f aca="false">MID(K115,7,1)</f>
        <v>0</v>
      </c>
      <c r="AC121" s="69" t="str">
        <f aca="false">AB121</f>
        <v>0</v>
      </c>
      <c r="AD121" s="53" t="s">
        <v>84</v>
      </c>
      <c r="AE121" s="70" t="s">
        <v>73</v>
      </c>
      <c r="AF121" s="68" t="str">
        <f aca="false">MID(L115,7,1)</f>
        <v>0</v>
      </c>
      <c r="AG121" s="69" t="str">
        <f aca="false">AF121</f>
        <v>0</v>
      </c>
      <c r="AH121" s="53" t="s">
        <v>84</v>
      </c>
      <c r="AI121" s="70" t="s">
        <v>73</v>
      </c>
      <c r="AJ121" s="66"/>
      <c r="AK121" s="66"/>
    </row>
    <row r="122" customFormat="false" ht="15.75" hidden="false" customHeight="false" outlineLevel="0" collapsed="false">
      <c r="C122" s="8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5"/>
      <c r="P122" s="86" t="str">
        <f aca="false">MID(H115,8,1)</f>
        <v>0</v>
      </c>
      <c r="Q122" s="93" t="str">
        <f aca="false">P122</f>
        <v>0</v>
      </c>
      <c r="R122" s="83" t="s">
        <v>86</v>
      </c>
      <c r="S122" s="34" t="s">
        <v>73</v>
      </c>
      <c r="T122" s="86" t="str">
        <f aca="false">MID(I115,8,1)</f>
        <v>0</v>
      </c>
      <c r="U122" s="93" t="str">
        <f aca="false">T122</f>
        <v>0</v>
      </c>
      <c r="V122" s="83" t="s">
        <v>86</v>
      </c>
      <c r="W122" s="34" t="s">
        <v>73</v>
      </c>
      <c r="X122" s="86" t="str">
        <f aca="false">MID(J115,8,1)</f>
        <v>0</v>
      </c>
      <c r="Y122" s="93" t="str">
        <f aca="false">X122</f>
        <v>0</v>
      </c>
      <c r="Z122" s="83" t="s">
        <v>86</v>
      </c>
      <c r="AA122" s="34" t="s">
        <v>73</v>
      </c>
      <c r="AB122" s="86" t="str">
        <f aca="false">MID(K115,8,1)</f>
        <v>0</v>
      </c>
      <c r="AC122" s="93" t="str">
        <f aca="false">AB122</f>
        <v>0</v>
      </c>
      <c r="AD122" s="83" t="s">
        <v>86</v>
      </c>
      <c r="AE122" s="34" t="s">
        <v>73</v>
      </c>
      <c r="AF122" s="86" t="str">
        <f aca="false">MID(L115,8,1)</f>
        <v>0</v>
      </c>
      <c r="AG122" s="93" t="str">
        <f aca="false">AF122</f>
        <v>0</v>
      </c>
      <c r="AH122" s="83" t="s">
        <v>86</v>
      </c>
      <c r="AI122" s="34" t="s">
        <v>73</v>
      </c>
      <c r="AJ122" s="66"/>
      <c r="AK122" s="66"/>
    </row>
    <row r="123" customFormat="false" ht="15.75" hidden="false" customHeight="false" outlineLevel="0" collapsed="false"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 t="s">
        <v>47</v>
      </c>
      <c r="N123" s="42"/>
      <c r="P123" s="43" t="s">
        <v>290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customFormat="false" ht="15.75" hidden="false" customHeight="false" outlineLevel="0" collapsed="false">
      <c r="C124" s="53"/>
      <c r="D124" s="44" t="s">
        <v>291</v>
      </c>
      <c r="E124" s="44"/>
      <c r="F124" s="44"/>
      <c r="G124" s="44"/>
      <c r="H124" s="45" t="s">
        <v>50</v>
      </c>
      <c r="I124" s="45" t="s">
        <v>51</v>
      </c>
      <c r="J124" s="45" t="s">
        <v>52</v>
      </c>
      <c r="K124" s="45" t="s">
        <v>53</v>
      </c>
      <c r="L124" s="45" t="s">
        <v>54</v>
      </c>
      <c r="M124" s="45" t="s">
        <v>55</v>
      </c>
      <c r="N124" s="46"/>
      <c r="P124" s="47" t="s">
        <v>292</v>
      </c>
      <c r="Q124" s="47"/>
      <c r="R124" s="47"/>
      <c r="S124" s="47"/>
      <c r="T124" s="48" t="s">
        <v>293</v>
      </c>
      <c r="U124" s="48"/>
      <c r="V124" s="48"/>
      <c r="W124" s="48"/>
      <c r="X124" s="49" t="s">
        <v>58</v>
      </c>
      <c r="Y124" s="49"/>
      <c r="Z124" s="49"/>
      <c r="AA124" s="49"/>
      <c r="AB124" s="50" t="s">
        <v>59</v>
      </c>
      <c r="AC124" s="50"/>
      <c r="AD124" s="50"/>
      <c r="AE124" s="50"/>
      <c r="AF124" s="92" t="s">
        <v>103</v>
      </c>
      <c r="AG124" s="92"/>
      <c r="AH124" s="92"/>
      <c r="AI124" s="92"/>
      <c r="AJ124" s="140" t="s">
        <v>61</v>
      </c>
      <c r="AK124" s="140"/>
    </row>
    <row r="125" customFormat="false" ht="15.75" hidden="false" customHeight="false" outlineLevel="0" collapsed="false">
      <c r="C125" s="53" t="s">
        <v>62</v>
      </c>
      <c r="D125" s="54" t="s">
        <v>63</v>
      </c>
      <c r="E125" s="55" t="s">
        <v>131</v>
      </c>
      <c r="F125" s="74" t="str">
        <f aca="false">MID(A13,4,2)</f>
        <v>04</v>
      </c>
      <c r="G125" s="56" t="s">
        <v>294</v>
      </c>
      <c r="H125" s="78" t="str">
        <f aca="false">MID(A13,8,2)</f>
        <v>00</v>
      </c>
      <c r="I125" s="115" t="str">
        <f aca="false">MID(A13,10,2)</f>
        <v>00</v>
      </c>
      <c r="J125" s="115" t="str">
        <f aca="false">MID(A13,12,2)</f>
        <v>00</v>
      </c>
      <c r="K125" s="116" t="str">
        <f aca="false">MID(A13,14,2)</f>
        <v>00</v>
      </c>
      <c r="L125" s="116" t="str">
        <f aca="false">MID(A13,16,2)</f>
        <v>00</v>
      </c>
      <c r="M125" s="117" t="str">
        <f aca="false">MID(A13,18,2)</f>
        <v>00</v>
      </c>
      <c r="N125" s="46" t="s">
        <v>67</v>
      </c>
      <c r="P125" s="89"/>
      <c r="Q125" s="89"/>
      <c r="R125" s="89"/>
      <c r="S125" s="89"/>
      <c r="T125" s="89"/>
      <c r="U125" s="89"/>
      <c r="V125" s="89"/>
      <c r="W125" s="89"/>
      <c r="X125" s="62" t="s">
        <v>67</v>
      </c>
      <c r="Y125" s="63" t="s">
        <v>68</v>
      </c>
      <c r="Z125" s="64" t="s">
        <v>69</v>
      </c>
      <c r="AA125" s="46"/>
      <c r="AB125" s="62" t="s">
        <v>67</v>
      </c>
      <c r="AC125" s="63" t="s">
        <v>68</v>
      </c>
      <c r="AD125" s="64" t="s">
        <v>69</v>
      </c>
      <c r="AE125" s="46"/>
      <c r="AF125" s="62" t="s">
        <v>67</v>
      </c>
      <c r="AG125" s="63" t="s">
        <v>68</v>
      </c>
      <c r="AH125" s="64" t="s">
        <v>69</v>
      </c>
      <c r="AI125" s="65"/>
      <c r="AJ125" s="66" t="s">
        <v>70</v>
      </c>
      <c r="AK125" s="66"/>
    </row>
    <row r="126" customFormat="false" ht="15" hidden="false" customHeight="false" outlineLevel="0" collapsed="false">
      <c r="C126" s="53" t="s">
        <v>71</v>
      </c>
      <c r="D126" s="45" t="str">
        <f aca="false">HEX2BIN(D125,8)</f>
        <v>00000111</v>
      </c>
      <c r="E126" s="45" t="str">
        <f aca="false">HEX2BIN(E125,8)</f>
        <v>00100000</v>
      </c>
      <c r="F126" s="45" t="str">
        <f aca="false">HEX2BIN(F125,8)</f>
        <v>00000100</v>
      </c>
      <c r="G126" s="45" t="str">
        <f aca="false">HEX2BIN(G125,8)</f>
        <v>00001001</v>
      </c>
      <c r="H126" s="45" t="str">
        <f aca="false">HEX2BIN(H125,8)</f>
        <v>00000000</v>
      </c>
      <c r="I126" s="45" t="str">
        <f aca="false">HEX2BIN(I125,8)</f>
        <v>00000000</v>
      </c>
      <c r="J126" s="45" t="str">
        <f aca="false">HEX2BIN(J125,8)</f>
        <v>00000000</v>
      </c>
      <c r="K126" s="45" t="str">
        <f aca="false">HEX2BIN(K125,8)</f>
        <v>00000000</v>
      </c>
      <c r="L126" s="45" t="str">
        <f aca="false">HEX2BIN(L125,8)</f>
        <v>00000000</v>
      </c>
      <c r="M126" s="65"/>
      <c r="N126" s="46"/>
      <c r="P126" s="89"/>
      <c r="Q126" s="89"/>
      <c r="R126" s="89"/>
      <c r="S126" s="89"/>
      <c r="T126" s="89"/>
      <c r="U126" s="89"/>
      <c r="V126" s="89"/>
      <c r="W126" s="89"/>
      <c r="X126" s="68" t="str">
        <f aca="false">MID(J126,1,1)</f>
        <v>0</v>
      </c>
      <c r="Y126" s="69" t="str">
        <f aca="false">X126</f>
        <v>0</v>
      </c>
      <c r="Z126" s="53" t="s">
        <v>72</v>
      </c>
      <c r="AA126" s="70" t="s">
        <v>73</v>
      </c>
      <c r="AB126" s="68" t="str">
        <f aca="false">MID(K126,1,1)</f>
        <v>0</v>
      </c>
      <c r="AC126" s="69" t="str">
        <f aca="false">AB126</f>
        <v>0</v>
      </c>
      <c r="AD126" s="53" t="s">
        <v>72</v>
      </c>
      <c r="AE126" s="70" t="s">
        <v>73</v>
      </c>
      <c r="AF126" s="68" t="str">
        <f aca="false">MID(L126,1,1)</f>
        <v>0</v>
      </c>
      <c r="AG126" s="69" t="str">
        <f aca="false">AF126</f>
        <v>0</v>
      </c>
      <c r="AH126" s="53" t="s">
        <v>72</v>
      </c>
      <c r="AI126" s="70" t="s">
        <v>73</v>
      </c>
      <c r="AJ126" s="66"/>
      <c r="AK126" s="66"/>
    </row>
    <row r="127" customFormat="false" ht="15" hidden="false" customHeight="false" outlineLevel="0" collapsed="false">
      <c r="C127" s="53" t="s">
        <v>75</v>
      </c>
      <c r="D127" s="45" t="n">
        <f aca="false">HEX2DEC(D125)</f>
        <v>7</v>
      </c>
      <c r="E127" s="45" t="n">
        <f aca="false">HEX2DEC(E125)</f>
        <v>32</v>
      </c>
      <c r="F127" s="45" t="n">
        <f aca="false">HEX2DEC(F125)</f>
        <v>4</v>
      </c>
      <c r="G127" s="45" t="n">
        <f aca="false">HEX2DEC(G125)</f>
        <v>9</v>
      </c>
      <c r="H127" s="45" t="n">
        <f aca="false">HEX2DEC(H125)</f>
        <v>0</v>
      </c>
      <c r="I127" s="45" t="n">
        <f aca="false">HEX2DEC(I125)</f>
        <v>0</v>
      </c>
      <c r="J127" s="45" t="n">
        <f aca="false">HEX2DEC(J125)</f>
        <v>0</v>
      </c>
      <c r="K127" s="45" t="n">
        <f aca="false">HEX2DEC(K125)</f>
        <v>0</v>
      </c>
      <c r="L127" s="45" t="n">
        <f aca="false">HEX2DEC(L125)</f>
        <v>0</v>
      </c>
      <c r="M127" s="45" t="n">
        <f aca="false">SUM(D127:L127)</f>
        <v>52</v>
      </c>
      <c r="N127" s="46"/>
      <c r="P127" s="89"/>
      <c r="Q127" s="89"/>
      <c r="R127" s="89"/>
      <c r="S127" s="89"/>
      <c r="T127" s="89"/>
      <c r="U127" s="89"/>
      <c r="V127" s="89"/>
      <c r="W127" s="89"/>
      <c r="X127" s="68" t="str">
        <f aca="false">MID(J126,2,1)</f>
        <v>0</v>
      </c>
      <c r="Y127" s="69" t="str">
        <f aca="false">X127</f>
        <v>0</v>
      </c>
      <c r="Z127" s="53" t="s">
        <v>76</v>
      </c>
      <c r="AA127" s="70" t="s">
        <v>73</v>
      </c>
      <c r="AB127" s="68" t="str">
        <f aca="false">MID(K126,2,1)</f>
        <v>0</v>
      </c>
      <c r="AC127" s="69" t="str">
        <f aca="false">AB127</f>
        <v>0</v>
      </c>
      <c r="AD127" s="53" t="s">
        <v>76</v>
      </c>
      <c r="AE127" s="70" t="s">
        <v>73</v>
      </c>
      <c r="AF127" s="68" t="str">
        <f aca="false">MID(L126,2,1)</f>
        <v>0</v>
      </c>
      <c r="AG127" s="69" t="str">
        <f aca="false">AF127</f>
        <v>0</v>
      </c>
      <c r="AH127" s="53" t="s">
        <v>76</v>
      </c>
      <c r="AI127" s="70" t="s">
        <v>73</v>
      </c>
      <c r="AJ127" s="66"/>
      <c r="AK127" s="66"/>
    </row>
    <row r="128" customFormat="false" ht="15" hidden="false" customHeight="false" outlineLevel="0" collapsed="false">
      <c r="C128" s="53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46"/>
      <c r="P128" s="89"/>
      <c r="Q128" s="89"/>
      <c r="R128" s="89"/>
      <c r="S128" s="89"/>
      <c r="T128" s="89"/>
      <c r="U128" s="89"/>
      <c r="V128" s="89"/>
      <c r="W128" s="89"/>
      <c r="X128" s="68" t="str">
        <f aca="false">MID(J126,3,1)</f>
        <v>0</v>
      </c>
      <c r="Y128" s="69" t="str">
        <f aca="false">X128</f>
        <v>0</v>
      </c>
      <c r="Z128" s="53" t="s">
        <v>78</v>
      </c>
      <c r="AA128" s="70" t="s">
        <v>73</v>
      </c>
      <c r="AB128" s="68" t="str">
        <f aca="false">MID(K126,3,1)</f>
        <v>0</v>
      </c>
      <c r="AC128" s="69" t="str">
        <f aca="false">AB128</f>
        <v>0</v>
      </c>
      <c r="AD128" s="53" t="s">
        <v>78</v>
      </c>
      <c r="AE128" s="70" t="s">
        <v>73</v>
      </c>
      <c r="AF128" s="68" t="str">
        <f aca="false">MID(L126,3,1)</f>
        <v>0</v>
      </c>
      <c r="AG128" s="69" t="str">
        <f aca="false">AF128</f>
        <v>0</v>
      </c>
      <c r="AH128" s="53" t="s">
        <v>78</v>
      </c>
      <c r="AI128" s="70" t="s">
        <v>73</v>
      </c>
      <c r="AJ128" s="66"/>
      <c r="AK128" s="66"/>
    </row>
    <row r="129" customFormat="false" ht="15.75" hidden="false" customHeight="false" outlineLevel="0" collapsed="false">
      <c r="C129" s="53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46"/>
      <c r="P129" s="89"/>
      <c r="Q129" s="89"/>
      <c r="R129" s="89"/>
      <c r="S129" s="89"/>
      <c r="T129" s="89"/>
      <c r="U129" s="89"/>
      <c r="V129" s="89"/>
      <c r="W129" s="89"/>
      <c r="X129" s="68" t="str">
        <f aca="false">MID(J126,4,1)</f>
        <v>0</v>
      </c>
      <c r="Y129" s="69" t="str">
        <f aca="false">X129</f>
        <v>0</v>
      </c>
      <c r="Z129" s="53" t="s">
        <v>79</v>
      </c>
      <c r="AA129" s="70" t="s">
        <v>73</v>
      </c>
      <c r="AB129" s="68" t="str">
        <f aca="false">MID(K126,4,1)</f>
        <v>0</v>
      </c>
      <c r="AC129" s="69" t="str">
        <f aca="false">AB129</f>
        <v>0</v>
      </c>
      <c r="AD129" s="53" t="s">
        <v>79</v>
      </c>
      <c r="AE129" s="70" t="s">
        <v>73</v>
      </c>
      <c r="AF129" s="68" t="str">
        <f aca="false">MID(L126,4,1)</f>
        <v>0</v>
      </c>
      <c r="AG129" s="69" t="str">
        <f aca="false">AF129</f>
        <v>0</v>
      </c>
      <c r="AH129" s="53" t="s">
        <v>79</v>
      </c>
      <c r="AI129" s="70" t="s">
        <v>73</v>
      </c>
      <c r="AJ129" s="66"/>
      <c r="AK129" s="66"/>
    </row>
    <row r="130" customFormat="false" ht="15.75" hidden="false" customHeight="false" outlineLevel="0" collapsed="false">
      <c r="C130" s="53" t="s">
        <v>62</v>
      </c>
      <c r="D130" s="73" t="str">
        <f aca="false">D125</f>
        <v>07</v>
      </c>
      <c r="E130" s="74" t="str">
        <f aca="false">E125</f>
        <v>20</v>
      </c>
      <c r="F130" s="74" t="str">
        <f aca="false">F125</f>
        <v>04</v>
      </c>
      <c r="G130" s="75" t="str">
        <f aca="false">G125</f>
        <v>09</v>
      </c>
      <c r="H130" s="141" t="str">
        <f aca="false">H125</f>
        <v>00</v>
      </c>
      <c r="I130" s="130" t="str">
        <f aca="false">I125</f>
        <v>00</v>
      </c>
      <c r="J130" s="78" t="str">
        <f aca="false">BIN2HEX(J131,2)</f>
        <v>00</v>
      </c>
      <c r="K130" s="79" t="str">
        <f aca="false">BIN2HEX(K131,2)</f>
        <v>00</v>
      </c>
      <c r="L130" s="80" t="str">
        <f aca="false">BIN2HEX(L131,2)</f>
        <v>00</v>
      </c>
      <c r="M130" s="81" t="str">
        <f aca="false">IF(LEN(M131)&gt;2,MID(M131,2,2),M131)</f>
        <v>34</v>
      </c>
      <c r="N130" s="46" t="s">
        <v>68</v>
      </c>
      <c r="P130" s="89"/>
      <c r="Q130" s="89"/>
      <c r="R130" s="89"/>
      <c r="S130" s="89"/>
      <c r="T130" s="89"/>
      <c r="U130" s="89"/>
      <c r="V130" s="89"/>
      <c r="W130" s="89"/>
      <c r="X130" s="68" t="str">
        <f aca="false">MID(J126,5,1)</f>
        <v>0</v>
      </c>
      <c r="Y130" s="69" t="str">
        <f aca="false">X130</f>
        <v>0</v>
      </c>
      <c r="Z130" s="53" t="s">
        <v>80</v>
      </c>
      <c r="AA130" s="70" t="s">
        <v>73</v>
      </c>
      <c r="AB130" s="68" t="str">
        <f aca="false">MID(K126,5,1)</f>
        <v>0</v>
      </c>
      <c r="AC130" s="69" t="str">
        <f aca="false">AB130</f>
        <v>0</v>
      </c>
      <c r="AD130" s="53" t="s">
        <v>80</v>
      </c>
      <c r="AE130" s="70" t="s">
        <v>73</v>
      </c>
      <c r="AF130" s="68" t="str">
        <f aca="false">MID(L126,5,1)</f>
        <v>0</v>
      </c>
      <c r="AG130" s="69" t="str">
        <f aca="false">AF130</f>
        <v>0</v>
      </c>
      <c r="AH130" s="53" t="s">
        <v>80</v>
      </c>
      <c r="AI130" s="70" t="s">
        <v>73</v>
      </c>
      <c r="AJ130" s="66"/>
      <c r="AK130" s="66"/>
    </row>
    <row r="131" customFormat="false" ht="15" hidden="false" customHeight="false" outlineLevel="0" collapsed="false">
      <c r="C131" s="53" t="s">
        <v>71</v>
      </c>
      <c r="D131" s="45" t="str">
        <f aca="false">HEX2BIN(D130,8)</f>
        <v>00000111</v>
      </c>
      <c r="E131" s="45" t="str">
        <f aca="false">HEX2BIN(E130,8)</f>
        <v>00100000</v>
      </c>
      <c r="F131" s="45" t="str">
        <f aca="false">HEX2BIN(F130,8)</f>
        <v>00000100</v>
      </c>
      <c r="G131" s="45" t="str">
        <f aca="false">HEX2BIN(G130,8)</f>
        <v>00001001</v>
      </c>
      <c r="H131" s="82"/>
      <c r="I131" s="45"/>
      <c r="J131" s="82" t="str">
        <f aca="false">Y126&amp;Y127&amp;Y128&amp;Y129&amp;Y130&amp;Y131&amp;Y132&amp;Y133</f>
        <v>00000000</v>
      </c>
      <c r="K131" s="82" t="str">
        <f aca="false">AC126&amp;AC127&amp;AC128&amp;AC129&amp;AC130&amp;AC131&amp;AC132&amp;AC133</f>
        <v>00000000</v>
      </c>
      <c r="L131" s="45" t="str">
        <f aca="false">AG126&amp;AG127&amp;AG128&amp;AG129&amp;AG130&amp;AG131&amp;AG132&amp;AG133</f>
        <v>00000000</v>
      </c>
      <c r="M131" s="45" t="str">
        <f aca="false">DEC2HEX(M132)</f>
        <v>34</v>
      </c>
      <c r="N131" s="46"/>
      <c r="P131" s="89"/>
      <c r="Q131" s="89"/>
      <c r="R131" s="89"/>
      <c r="S131" s="89"/>
      <c r="T131" s="89"/>
      <c r="U131" s="89"/>
      <c r="V131" s="89"/>
      <c r="W131" s="89"/>
      <c r="X131" s="68" t="str">
        <f aca="false">MID(J126,6,1)</f>
        <v>0</v>
      </c>
      <c r="Y131" s="69" t="str">
        <f aca="false">X131</f>
        <v>0</v>
      </c>
      <c r="Z131" s="53" t="s">
        <v>83</v>
      </c>
      <c r="AA131" s="70" t="s">
        <v>73</v>
      </c>
      <c r="AB131" s="68" t="str">
        <f aca="false">MID(K126,6,1)</f>
        <v>0</v>
      </c>
      <c r="AC131" s="69" t="str">
        <f aca="false">AB131</f>
        <v>0</v>
      </c>
      <c r="AD131" s="53" t="s">
        <v>83</v>
      </c>
      <c r="AE131" s="70" t="s">
        <v>73</v>
      </c>
      <c r="AF131" s="68" t="str">
        <f aca="false">MID(L126,6,1)</f>
        <v>0</v>
      </c>
      <c r="AG131" s="69" t="str">
        <f aca="false">AF131</f>
        <v>0</v>
      </c>
      <c r="AH131" s="53" t="s">
        <v>83</v>
      </c>
      <c r="AI131" s="70" t="s">
        <v>73</v>
      </c>
      <c r="AJ131" s="66"/>
      <c r="AK131" s="66"/>
    </row>
    <row r="132" customFormat="false" ht="15" hidden="false" customHeight="false" outlineLevel="0" collapsed="false">
      <c r="C132" s="53" t="s">
        <v>75</v>
      </c>
      <c r="D132" s="45" t="n">
        <f aca="false">HEX2DEC(D130)</f>
        <v>7</v>
      </c>
      <c r="E132" s="45" t="n">
        <f aca="false">HEX2DEC(E130)</f>
        <v>32</v>
      </c>
      <c r="F132" s="45" t="n">
        <f aca="false">HEX2DEC(F130)</f>
        <v>4</v>
      </c>
      <c r="G132" s="45" t="n">
        <f aca="false">HEX2DEC(G130)</f>
        <v>9</v>
      </c>
      <c r="H132" s="45" t="n">
        <f aca="false">HEX2DEC(H130)</f>
        <v>0</v>
      </c>
      <c r="I132" s="45" t="n">
        <f aca="false">HEX2DEC(I130)</f>
        <v>0</v>
      </c>
      <c r="J132" s="45" t="n">
        <f aca="false">HEX2DEC(J130)</f>
        <v>0</v>
      </c>
      <c r="K132" s="45" t="n">
        <f aca="false">HEX2DEC(K130)</f>
        <v>0</v>
      </c>
      <c r="L132" s="45" t="n">
        <f aca="false">HEX2DEC(L130)</f>
        <v>0</v>
      </c>
      <c r="M132" s="45" t="n">
        <f aca="false">SUM(D132:L132)</f>
        <v>52</v>
      </c>
      <c r="N132" s="46"/>
      <c r="P132" s="89"/>
      <c r="Q132" s="89"/>
      <c r="R132" s="89"/>
      <c r="S132" s="89"/>
      <c r="T132" s="89"/>
      <c r="U132" s="89"/>
      <c r="V132" s="89"/>
      <c r="W132" s="89"/>
      <c r="X132" s="68" t="str">
        <f aca="false">MID(J126,7,1)</f>
        <v>0</v>
      </c>
      <c r="Y132" s="69" t="str">
        <f aca="false">X132</f>
        <v>0</v>
      </c>
      <c r="Z132" s="53" t="s">
        <v>84</v>
      </c>
      <c r="AA132" s="70" t="s">
        <v>73</v>
      </c>
      <c r="AB132" s="68" t="str">
        <f aca="false">MID(K126,7,1)</f>
        <v>0</v>
      </c>
      <c r="AC132" s="69" t="str">
        <f aca="false">AB132</f>
        <v>0</v>
      </c>
      <c r="AD132" s="53" t="s">
        <v>84</v>
      </c>
      <c r="AE132" s="70" t="s">
        <v>73</v>
      </c>
      <c r="AF132" s="68" t="str">
        <f aca="false">MID(L126,7,1)</f>
        <v>0</v>
      </c>
      <c r="AG132" s="69" t="str">
        <f aca="false">AF132</f>
        <v>0</v>
      </c>
      <c r="AH132" s="53" t="s">
        <v>84</v>
      </c>
      <c r="AI132" s="70" t="s">
        <v>73</v>
      </c>
      <c r="AJ132" s="66"/>
      <c r="AK132" s="66"/>
    </row>
    <row r="133" customFormat="false" ht="15.75" hidden="false" customHeight="false" outlineLevel="0" collapsed="false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5"/>
      <c r="P133" s="89"/>
      <c r="Q133" s="89"/>
      <c r="R133" s="89"/>
      <c r="S133" s="89"/>
      <c r="T133" s="89"/>
      <c r="U133" s="89"/>
      <c r="V133" s="89"/>
      <c r="W133" s="89"/>
      <c r="X133" s="86" t="str">
        <f aca="false">MID(J126,8,1)</f>
        <v>0</v>
      </c>
      <c r="Y133" s="93" t="str">
        <f aca="false">X133</f>
        <v>0</v>
      </c>
      <c r="Z133" s="83" t="s">
        <v>86</v>
      </c>
      <c r="AA133" s="34" t="s">
        <v>73</v>
      </c>
      <c r="AB133" s="86" t="str">
        <f aca="false">MID(K126,8,1)</f>
        <v>0</v>
      </c>
      <c r="AC133" s="93" t="str">
        <f aca="false">AB133</f>
        <v>0</v>
      </c>
      <c r="AD133" s="83" t="s">
        <v>86</v>
      </c>
      <c r="AE133" s="34" t="s">
        <v>73</v>
      </c>
      <c r="AF133" s="86" t="str">
        <f aca="false">MID(L126,8,1)</f>
        <v>0</v>
      </c>
      <c r="AG133" s="93" t="str">
        <f aca="false">AF133</f>
        <v>0</v>
      </c>
      <c r="AH133" s="83" t="s">
        <v>86</v>
      </c>
      <c r="AI133" s="34" t="s">
        <v>73</v>
      </c>
      <c r="AJ133" s="66"/>
      <c r="AK133" s="66"/>
    </row>
    <row r="134" customFormat="false" ht="15.75" hidden="false" customHeight="false" outlineLevel="0" collapsed="false"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 t="s">
        <v>47</v>
      </c>
      <c r="N134" s="42"/>
      <c r="P134" s="43" t="s">
        <v>295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customFormat="false" ht="15.75" hidden="false" customHeight="false" outlineLevel="0" collapsed="false">
      <c r="C135" s="53"/>
      <c r="D135" s="44" t="s">
        <v>296</v>
      </c>
      <c r="E135" s="44"/>
      <c r="F135" s="44"/>
      <c r="G135" s="44"/>
      <c r="H135" s="45" t="s">
        <v>50</v>
      </c>
      <c r="I135" s="45" t="s">
        <v>51</v>
      </c>
      <c r="J135" s="45" t="s">
        <v>52</v>
      </c>
      <c r="K135" s="45" t="s">
        <v>53</v>
      </c>
      <c r="L135" s="45" t="s">
        <v>54</v>
      </c>
      <c r="M135" s="45" t="s">
        <v>55</v>
      </c>
      <c r="N135" s="46"/>
      <c r="P135" s="47" t="s">
        <v>56</v>
      </c>
      <c r="Q135" s="47"/>
      <c r="R135" s="47"/>
      <c r="S135" s="47"/>
      <c r="T135" s="48" t="s">
        <v>57</v>
      </c>
      <c r="U135" s="48"/>
      <c r="V135" s="48"/>
      <c r="W135" s="48"/>
      <c r="X135" s="49" t="s">
        <v>58</v>
      </c>
      <c r="Y135" s="49"/>
      <c r="Z135" s="49"/>
      <c r="AA135" s="49"/>
      <c r="AB135" s="50" t="s">
        <v>297</v>
      </c>
      <c r="AC135" s="50"/>
      <c r="AD135" s="50"/>
      <c r="AE135" s="50"/>
      <c r="AF135" s="92" t="s">
        <v>298</v>
      </c>
      <c r="AG135" s="92"/>
      <c r="AH135" s="92"/>
      <c r="AI135" s="92"/>
      <c r="AJ135" s="140" t="s">
        <v>61</v>
      </c>
      <c r="AK135" s="140"/>
    </row>
    <row r="136" customFormat="false" ht="15.75" hidden="false" customHeight="false" outlineLevel="0" collapsed="false">
      <c r="C136" s="53" t="s">
        <v>62</v>
      </c>
      <c r="D136" s="54" t="s">
        <v>63</v>
      </c>
      <c r="E136" s="55" t="s">
        <v>131</v>
      </c>
      <c r="F136" s="74" t="str">
        <f aca="false">MID(A14,4,2)</f>
        <v>04</v>
      </c>
      <c r="G136" s="56" t="s">
        <v>299</v>
      </c>
      <c r="H136" s="114" t="str">
        <f aca="false">MID(A14,8,2)</f>
        <v>00</v>
      </c>
      <c r="I136" s="115" t="str">
        <f aca="false">MID(A14,10,2)</f>
        <v>00</v>
      </c>
      <c r="J136" s="78" t="str">
        <f aca="false">MID(A14,12,2)</f>
        <v>00</v>
      </c>
      <c r="K136" s="115" t="str">
        <f aca="false">MID(A14,14,2)</f>
        <v>00</v>
      </c>
      <c r="L136" s="116" t="str">
        <f aca="false">MID(A14,16,2)</f>
        <v>00</v>
      </c>
      <c r="M136" s="117" t="str">
        <f aca="false">MID(A14,18,2)</f>
        <v>00</v>
      </c>
      <c r="N136" s="46" t="s">
        <v>67</v>
      </c>
      <c r="P136" s="62" t="s">
        <v>67</v>
      </c>
      <c r="Q136" s="63" t="s">
        <v>68</v>
      </c>
      <c r="R136" s="64" t="s">
        <v>69</v>
      </c>
      <c r="S136" s="46"/>
      <c r="T136" s="62" t="s">
        <v>67</v>
      </c>
      <c r="U136" s="63" t="s">
        <v>68</v>
      </c>
      <c r="V136" s="64" t="s">
        <v>69</v>
      </c>
      <c r="W136" s="46"/>
      <c r="X136" s="62" t="s">
        <v>67</v>
      </c>
      <c r="Y136" s="63" t="s">
        <v>68</v>
      </c>
      <c r="Z136" s="64" t="s">
        <v>69</v>
      </c>
      <c r="AA136" s="46"/>
      <c r="AB136" s="89"/>
      <c r="AC136" s="89"/>
      <c r="AD136" s="89"/>
      <c r="AE136" s="89"/>
      <c r="AF136" s="89"/>
      <c r="AG136" s="89"/>
      <c r="AH136" s="89"/>
      <c r="AI136" s="89"/>
      <c r="AJ136" s="66" t="s">
        <v>70</v>
      </c>
      <c r="AK136" s="66"/>
    </row>
    <row r="137" customFormat="false" ht="15" hidden="false" customHeight="false" outlineLevel="0" collapsed="false">
      <c r="C137" s="53" t="s">
        <v>71</v>
      </c>
      <c r="D137" s="45" t="str">
        <f aca="false">HEX2BIN(D136,8)</f>
        <v>00000111</v>
      </c>
      <c r="E137" s="45" t="str">
        <f aca="false">HEX2BIN(E136,8)</f>
        <v>00100000</v>
      </c>
      <c r="F137" s="45" t="str">
        <f aca="false">HEX2BIN(F136,8)</f>
        <v>00000100</v>
      </c>
      <c r="G137" s="45" t="str">
        <f aca="false">HEX2BIN(G136,8)</f>
        <v>00010000</v>
      </c>
      <c r="H137" s="45" t="str">
        <f aca="false">HEX2BIN(H136,8)</f>
        <v>00000000</v>
      </c>
      <c r="I137" s="45" t="str">
        <f aca="false">HEX2BIN(I136,8)</f>
        <v>00000000</v>
      </c>
      <c r="J137" s="45" t="str">
        <f aca="false">HEX2BIN(J136,8)</f>
        <v>00000000</v>
      </c>
      <c r="K137" s="45" t="str">
        <f aca="false">HEX2BIN(K136,8)</f>
        <v>00000000</v>
      </c>
      <c r="L137" s="45" t="str">
        <f aca="false">HEX2BIN(L136,8)</f>
        <v>00000000</v>
      </c>
      <c r="M137" s="65"/>
      <c r="N137" s="46"/>
      <c r="P137" s="68" t="str">
        <f aca="false">MID(H137,1,1)</f>
        <v>0</v>
      </c>
      <c r="Q137" s="69" t="str">
        <f aca="false">P137</f>
        <v>0</v>
      </c>
      <c r="R137" s="53" t="s">
        <v>72</v>
      </c>
      <c r="S137" s="70" t="s">
        <v>73</v>
      </c>
      <c r="T137" s="68" t="str">
        <f aca="false">MID(I137,1,1)</f>
        <v>0</v>
      </c>
      <c r="U137" s="69" t="str">
        <f aca="false">T137</f>
        <v>0</v>
      </c>
      <c r="V137" s="53" t="s">
        <v>72</v>
      </c>
      <c r="W137" s="70" t="s">
        <v>73</v>
      </c>
      <c r="X137" s="68" t="str">
        <f aca="false">MID(J137,1,1)</f>
        <v>0</v>
      </c>
      <c r="Y137" s="69" t="str">
        <f aca="false">X137</f>
        <v>0</v>
      </c>
      <c r="Z137" s="53" t="s">
        <v>72</v>
      </c>
      <c r="AA137" s="70" t="s">
        <v>73</v>
      </c>
      <c r="AB137" s="89"/>
      <c r="AC137" s="89"/>
      <c r="AD137" s="89"/>
      <c r="AE137" s="89"/>
      <c r="AF137" s="89"/>
      <c r="AG137" s="89"/>
      <c r="AH137" s="89"/>
      <c r="AI137" s="89"/>
      <c r="AJ137" s="66"/>
      <c r="AK137" s="66"/>
    </row>
    <row r="138" customFormat="false" ht="15" hidden="false" customHeight="false" outlineLevel="0" collapsed="false">
      <c r="C138" s="53" t="s">
        <v>75</v>
      </c>
      <c r="D138" s="45" t="n">
        <f aca="false">HEX2DEC(D136)</f>
        <v>7</v>
      </c>
      <c r="E138" s="45" t="n">
        <f aca="false">HEX2DEC(E136)</f>
        <v>32</v>
      </c>
      <c r="F138" s="45" t="n">
        <f aca="false">HEX2DEC(F136)</f>
        <v>4</v>
      </c>
      <c r="G138" s="45" t="n">
        <f aca="false">HEX2DEC(G136)</f>
        <v>16</v>
      </c>
      <c r="H138" s="45" t="n">
        <f aca="false">HEX2DEC(H136)</f>
        <v>0</v>
      </c>
      <c r="I138" s="45" t="n">
        <f aca="false">HEX2DEC(I136)</f>
        <v>0</v>
      </c>
      <c r="J138" s="45" t="n">
        <f aca="false">HEX2DEC(J136)</f>
        <v>0</v>
      </c>
      <c r="K138" s="45" t="n">
        <f aca="false">HEX2DEC(K136)</f>
        <v>0</v>
      </c>
      <c r="L138" s="45" t="n">
        <f aca="false">HEX2DEC(L136)</f>
        <v>0</v>
      </c>
      <c r="M138" s="45" t="n">
        <f aca="false">SUM(D138:L138)</f>
        <v>59</v>
      </c>
      <c r="N138" s="46"/>
      <c r="P138" s="68" t="str">
        <f aca="false">MID(H137,2,1)</f>
        <v>0</v>
      </c>
      <c r="Q138" s="69" t="str">
        <f aca="false">P138</f>
        <v>0</v>
      </c>
      <c r="R138" s="53" t="s">
        <v>76</v>
      </c>
      <c r="S138" s="70" t="s">
        <v>73</v>
      </c>
      <c r="T138" s="68" t="str">
        <f aca="false">MID(I137,2,1)</f>
        <v>0</v>
      </c>
      <c r="U138" s="69" t="str">
        <f aca="false">T138</f>
        <v>0</v>
      </c>
      <c r="V138" s="53" t="s">
        <v>76</v>
      </c>
      <c r="W138" s="70" t="s">
        <v>73</v>
      </c>
      <c r="X138" s="68" t="str">
        <f aca="false">MID(J137,2,1)</f>
        <v>0</v>
      </c>
      <c r="Y138" s="69" t="str">
        <f aca="false">X138</f>
        <v>0</v>
      </c>
      <c r="Z138" s="53" t="s">
        <v>76</v>
      </c>
      <c r="AA138" s="70" t="s">
        <v>73</v>
      </c>
      <c r="AB138" s="89"/>
      <c r="AC138" s="89"/>
      <c r="AD138" s="89"/>
      <c r="AE138" s="89"/>
      <c r="AF138" s="89"/>
      <c r="AG138" s="89"/>
      <c r="AH138" s="89"/>
      <c r="AI138" s="89"/>
      <c r="AJ138" s="66"/>
      <c r="AK138" s="66"/>
    </row>
    <row r="139" customFormat="false" ht="15" hidden="false" customHeight="false" outlineLevel="0" collapsed="false">
      <c r="C139" s="53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46"/>
      <c r="P139" s="68" t="str">
        <f aca="false">MID(H137,3,1)</f>
        <v>0</v>
      </c>
      <c r="Q139" s="69" t="str">
        <f aca="false">P139</f>
        <v>0</v>
      </c>
      <c r="R139" s="53" t="s">
        <v>78</v>
      </c>
      <c r="S139" s="70" t="s">
        <v>73</v>
      </c>
      <c r="T139" s="68" t="str">
        <f aca="false">MID(I137,3,1)</f>
        <v>0</v>
      </c>
      <c r="U139" s="69" t="str">
        <f aca="false">T139</f>
        <v>0</v>
      </c>
      <c r="V139" s="53" t="s">
        <v>78</v>
      </c>
      <c r="W139" s="70" t="s">
        <v>73</v>
      </c>
      <c r="X139" s="68" t="str">
        <f aca="false">MID(J137,3,1)</f>
        <v>0</v>
      </c>
      <c r="Y139" s="69" t="str">
        <f aca="false">X139</f>
        <v>0</v>
      </c>
      <c r="Z139" s="53" t="s">
        <v>78</v>
      </c>
      <c r="AA139" s="70" t="s">
        <v>73</v>
      </c>
      <c r="AB139" s="89"/>
      <c r="AC139" s="89"/>
      <c r="AD139" s="89"/>
      <c r="AE139" s="89"/>
      <c r="AF139" s="89"/>
      <c r="AG139" s="89"/>
      <c r="AH139" s="89"/>
      <c r="AI139" s="89"/>
      <c r="AJ139" s="66"/>
      <c r="AK139" s="66"/>
    </row>
    <row r="140" customFormat="false" ht="15.75" hidden="false" customHeight="false" outlineLevel="0" collapsed="false">
      <c r="C140" s="53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46"/>
      <c r="P140" s="68" t="str">
        <f aca="false">MID(H137,4,1)</f>
        <v>0</v>
      </c>
      <c r="Q140" s="69" t="str">
        <f aca="false">P140</f>
        <v>0</v>
      </c>
      <c r="R140" s="53" t="s">
        <v>79</v>
      </c>
      <c r="S140" s="70" t="s">
        <v>73</v>
      </c>
      <c r="T140" s="68" t="str">
        <f aca="false">MID(I137,4,1)</f>
        <v>0</v>
      </c>
      <c r="U140" s="69" t="str">
        <f aca="false">T140</f>
        <v>0</v>
      </c>
      <c r="V140" s="53" t="s">
        <v>79</v>
      </c>
      <c r="W140" s="70" t="s">
        <v>73</v>
      </c>
      <c r="X140" s="68" t="str">
        <f aca="false">MID(J137,4,1)</f>
        <v>0</v>
      </c>
      <c r="Y140" s="69" t="str">
        <f aca="false">X140</f>
        <v>0</v>
      </c>
      <c r="Z140" s="53" t="s">
        <v>79</v>
      </c>
      <c r="AA140" s="70" t="s">
        <v>73</v>
      </c>
      <c r="AB140" s="89"/>
      <c r="AC140" s="89"/>
      <c r="AD140" s="89"/>
      <c r="AE140" s="89"/>
      <c r="AF140" s="89"/>
      <c r="AG140" s="89"/>
      <c r="AH140" s="89"/>
      <c r="AI140" s="89"/>
      <c r="AJ140" s="66"/>
      <c r="AK140" s="66"/>
    </row>
    <row r="141" customFormat="false" ht="15.75" hidden="false" customHeight="false" outlineLevel="0" collapsed="false">
      <c r="C141" s="53" t="s">
        <v>62</v>
      </c>
      <c r="D141" s="73" t="str">
        <f aca="false">D136</f>
        <v>07</v>
      </c>
      <c r="E141" s="74" t="str">
        <f aca="false">E136</f>
        <v>20</v>
      </c>
      <c r="F141" s="74" t="str">
        <f aca="false">F136</f>
        <v>04</v>
      </c>
      <c r="G141" s="75" t="str">
        <f aca="false">G136</f>
        <v>10</v>
      </c>
      <c r="H141" s="76" t="str">
        <f aca="false">BIN2HEX(H142,2)</f>
        <v>00</v>
      </c>
      <c r="I141" s="77" t="str">
        <f aca="false">BIN2HEX(I142,2)</f>
        <v>00</v>
      </c>
      <c r="J141" s="78" t="str">
        <f aca="false">BIN2HEX(J142,2)</f>
        <v>00</v>
      </c>
      <c r="K141" s="130" t="str">
        <f aca="false">K136</f>
        <v>00</v>
      </c>
      <c r="L141" s="131" t="str">
        <f aca="false">L136</f>
        <v>00</v>
      </c>
      <c r="M141" s="81" t="str">
        <f aca="false">IF(LEN(M142)&gt;2,MID(M142,2,2),M142)</f>
        <v>3B</v>
      </c>
      <c r="N141" s="46" t="s">
        <v>68</v>
      </c>
      <c r="P141" s="68" t="str">
        <f aca="false">MID(H137,5,1)</f>
        <v>0</v>
      </c>
      <c r="Q141" s="69" t="str">
        <f aca="false">P141</f>
        <v>0</v>
      </c>
      <c r="R141" s="53" t="s">
        <v>80</v>
      </c>
      <c r="S141" s="70" t="s">
        <v>73</v>
      </c>
      <c r="T141" s="68" t="str">
        <f aca="false">MID(I137,5,1)</f>
        <v>0</v>
      </c>
      <c r="U141" s="69" t="str">
        <f aca="false">T141</f>
        <v>0</v>
      </c>
      <c r="V141" s="53" t="s">
        <v>80</v>
      </c>
      <c r="W141" s="70" t="s">
        <v>73</v>
      </c>
      <c r="X141" s="68" t="str">
        <f aca="false">MID(J137,5,1)</f>
        <v>0</v>
      </c>
      <c r="Y141" s="69" t="str">
        <f aca="false">X141</f>
        <v>0</v>
      </c>
      <c r="Z141" s="53" t="s">
        <v>80</v>
      </c>
      <c r="AA141" s="70" t="s">
        <v>73</v>
      </c>
      <c r="AB141" s="89"/>
      <c r="AC141" s="89"/>
      <c r="AD141" s="89"/>
      <c r="AE141" s="89"/>
      <c r="AF141" s="89"/>
      <c r="AG141" s="89"/>
      <c r="AH141" s="89"/>
      <c r="AI141" s="89"/>
      <c r="AJ141" s="66"/>
      <c r="AK141" s="66"/>
    </row>
    <row r="142" customFormat="false" ht="15" hidden="false" customHeight="false" outlineLevel="0" collapsed="false">
      <c r="C142" s="53" t="s">
        <v>71</v>
      </c>
      <c r="D142" s="45" t="str">
        <f aca="false">HEX2BIN(D141,8)</f>
        <v>00000111</v>
      </c>
      <c r="E142" s="45" t="str">
        <f aca="false">HEX2BIN(E141,8)</f>
        <v>00100000</v>
      </c>
      <c r="F142" s="45" t="str">
        <f aca="false">HEX2BIN(F141,8)</f>
        <v>00000100</v>
      </c>
      <c r="G142" s="45" t="str">
        <f aca="false">HEX2BIN(G141,8)</f>
        <v>00010000</v>
      </c>
      <c r="H142" s="82" t="str">
        <f aca="false">Q137&amp;Q138&amp;Q139&amp;Q140&amp;Q141&amp;Q142&amp;Q143&amp;Q144</f>
        <v>00000000</v>
      </c>
      <c r="I142" s="45" t="str">
        <f aca="false">U137&amp;U138&amp;U139&amp;U140&amp;U141&amp;U142&amp;U143&amp;U144</f>
        <v>00000000</v>
      </c>
      <c r="J142" s="82" t="str">
        <f aca="false">Y137&amp;Y138&amp;Y139&amp;Y140&amp;Y141&amp;Y142&amp;Y143&amp;Y144</f>
        <v>00000000</v>
      </c>
      <c r="K142" s="82"/>
      <c r="L142" s="45"/>
      <c r="M142" s="45" t="str">
        <f aca="false">DEC2HEX(M143)</f>
        <v>3B</v>
      </c>
      <c r="N142" s="46"/>
      <c r="P142" s="68" t="str">
        <f aca="false">MID(H137,6,1)</f>
        <v>0</v>
      </c>
      <c r="Q142" s="69" t="str">
        <f aca="false">P142</f>
        <v>0</v>
      </c>
      <c r="R142" s="53" t="s">
        <v>83</v>
      </c>
      <c r="S142" s="70" t="s">
        <v>73</v>
      </c>
      <c r="T142" s="68" t="str">
        <f aca="false">MID(I137,6,1)</f>
        <v>0</v>
      </c>
      <c r="U142" s="69" t="str">
        <f aca="false">T142</f>
        <v>0</v>
      </c>
      <c r="V142" s="53" t="s">
        <v>83</v>
      </c>
      <c r="W142" s="70" t="s">
        <v>73</v>
      </c>
      <c r="X142" s="68" t="str">
        <f aca="false">MID(J137,6,1)</f>
        <v>0</v>
      </c>
      <c r="Y142" s="69" t="str">
        <f aca="false">X142</f>
        <v>0</v>
      </c>
      <c r="Z142" s="53" t="s">
        <v>83</v>
      </c>
      <c r="AA142" s="70" t="s">
        <v>73</v>
      </c>
      <c r="AB142" s="89"/>
      <c r="AC142" s="89"/>
      <c r="AD142" s="89"/>
      <c r="AE142" s="89"/>
      <c r="AF142" s="89"/>
      <c r="AG142" s="89"/>
      <c r="AH142" s="89"/>
      <c r="AI142" s="89"/>
      <c r="AJ142" s="66"/>
      <c r="AK142" s="66"/>
    </row>
    <row r="143" customFormat="false" ht="15" hidden="false" customHeight="false" outlineLevel="0" collapsed="false">
      <c r="C143" s="53" t="s">
        <v>75</v>
      </c>
      <c r="D143" s="45" t="n">
        <f aca="false">HEX2DEC(D141)</f>
        <v>7</v>
      </c>
      <c r="E143" s="45" t="n">
        <f aca="false">HEX2DEC(E141)</f>
        <v>32</v>
      </c>
      <c r="F143" s="45" t="n">
        <f aca="false">HEX2DEC(F141)</f>
        <v>4</v>
      </c>
      <c r="G143" s="45" t="n">
        <f aca="false">HEX2DEC(G141)</f>
        <v>16</v>
      </c>
      <c r="H143" s="45" t="n">
        <f aca="false">HEX2DEC(H141)</f>
        <v>0</v>
      </c>
      <c r="I143" s="45" t="n">
        <f aca="false">HEX2DEC(I141)</f>
        <v>0</v>
      </c>
      <c r="J143" s="45" t="n">
        <f aca="false">HEX2DEC(J141)</f>
        <v>0</v>
      </c>
      <c r="K143" s="45" t="n">
        <f aca="false">HEX2DEC(K141)</f>
        <v>0</v>
      </c>
      <c r="L143" s="45" t="n">
        <f aca="false">HEX2DEC(L141)</f>
        <v>0</v>
      </c>
      <c r="M143" s="45" t="n">
        <f aca="false">SUM(D143:L143)</f>
        <v>59</v>
      </c>
      <c r="N143" s="46"/>
      <c r="P143" s="68" t="str">
        <f aca="false">MID(H137,7,1)</f>
        <v>0</v>
      </c>
      <c r="Q143" s="69" t="str">
        <f aca="false">P143</f>
        <v>0</v>
      </c>
      <c r="R143" s="53" t="s">
        <v>84</v>
      </c>
      <c r="S143" s="70" t="s">
        <v>73</v>
      </c>
      <c r="T143" s="68" t="str">
        <f aca="false">MID(I137,7,1)</f>
        <v>0</v>
      </c>
      <c r="U143" s="69" t="str">
        <f aca="false">T143</f>
        <v>0</v>
      </c>
      <c r="V143" s="53" t="s">
        <v>84</v>
      </c>
      <c r="W143" s="70" t="s">
        <v>73</v>
      </c>
      <c r="X143" s="68" t="str">
        <f aca="false">MID(J137,7,1)</f>
        <v>0</v>
      </c>
      <c r="Y143" s="69" t="str">
        <f aca="false">X143</f>
        <v>0</v>
      </c>
      <c r="Z143" s="53" t="s">
        <v>84</v>
      </c>
      <c r="AA143" s="70" t="s">
        <v>73</v>
      </c>
      <c r="AB143" s="89"/>
      <c r="AC143" s="89"/>
      <c r="AD143" s="89"/>
      <c r="AE143" s="89"/>
      <c r="AF143" s="89"/>
      <c r="AG143" s="89"/>
      <c r="AH143" s="89"/>
      <c r="AI143" s="89"/>
      <c r="AJ143" s="66"/>
      <c r="AK143" s="66"/>
    </row>
    <row r="144" customFormat="false" ht="15.75" hidden="false" customHeight="false" outlineLevel="0" collapsed="false">
      <c r="C144" s="8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5"/>
      <c r="P144" s="86" t="str">
        <f aca="false">MID(H137,8,1)</f>
        <v>0</v>
      </c>
      <c r="Q144" s="93" t="str">
        <f aca="false">P144</f>
        <v>0</v>
      </c>
      <c r="R144" s="83" t="s">
        <v>86</v>
      </c>
      <c r="S144" s="34" t="s">
        <v>73</v>
      </c>
      <c r="T144" s="86" t="str">
        <f aca="false">MID(I137,8,1)</f>
        <v>0</v>
      </c>
      <c r="U144" s="93" t="str">
        <f aca="false">T144</f>
        <v>0</v>
      </c>
      <c r="V144" s="83" t="s">
        <v>86</v>
      </c>
      <c r="W144" s="34" t="s">
        <v>73</v>
      </c>
      <c r="X144" s="86" t="str">
        <f aca="false">MID(J137,8,1)</f>
        <v>0</v>
      </c>
      <c r="Y144" s="93" t="str">
        <f aca="false">X144</f>
        <v>0</v>
      </c>
      <c r="Z144" s="83" t="s">
        <v>86</v>
      </c>
      <c r="AA144" s="34" t="s">
        <v>73</v>
      </c>
      <c r="AB144" s="89"/>
      <c r="AC144" s="89"/>
      <c r="AD144" s="89"/>
      <c r="AE144" s="89"/>
      <c r="AF144" s="89"/>
      <c r="AG144" s="89"/>
      <c r="AH144" s="89"/>
      <c r="AI144" s="89"/>
      <c r="AJ144" s="66"/>
      <c r="AK144" s="66"/>
    </row>
    <row r="145" customFormat="false" ht="15.75" hidden="false" customHeight="false" outlineLevel="0" collapsed="false"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 t="s">
        <v>47</v>
      </c>
      <c r="N145" s="42"/>
      <c r="P145" s="43" t="s">
        <v>300</v>
      </c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customFormat="false" ht="15.75" hidden="false" customHeight="false" outlineLevel="0" collapsed="false">
      <c r="C146" s="53"/>
      <c r="D146" s="44" t="s">
        <v>301</v>
      </c>
      <c r="E146" s="44"/>
      <c r="F146" s="44"/>
      <c r="G146" s="44"/>
      <c r="H146" s="45" t="s">
        <v>50</v>
      </c>
      <c r="I146" s="45" t="s">
        <v>51</v>
      </c>
      <c r="J146" s="45" t="s">
        <v>52</v>
      </c>
      <c r="K146" s="45" t="s">
        <v>53</v>
      </c>
      <c r="L146" s="45" t="s">
        <v>54</v>
      </c>
      <c r="M146" s="45" t="s">
        <v>55</v>
      </c>
      <c r="N146" s="46"/>
      <c r="P146" s="47" t="s">
        <v>56</v>
      </c>
      <c r="Q146" s="47"/>
      <c r="R146" s="47"/>
      <c r="S146" s="47"/>
      <c r="T146" s="48" t="s">
        <v>57</v>
      </c>
      <c r="U146" s="48"/>
      <c r="V146" s="48"/>
      <c r="W146" s="48"/>
      <c r="X146" s="49" t="s">
        <v>58</v>
      </c>
      <c r="Y146" s="49"/>
      <c r="Z146" s="49"/>
      <c r="AA146" s="49"/>
      <c r="AB146" s="50" t="s">
        <v>59</v>
      </c>
      <c r="AC146" s="50"/>
      <c r="AD146" s="50"/>
      <c r="AE146" s="50"/>
      <c r="AF146" s="92" t="s">
        <v>103</v>
      </c>
      <c r="AG146" s="92"/>
      <c r="AH146" s="92"/>
      <c r="AI146" s="92"/>
      <c r="AJ146" s="140" t="s">
        <v>61</v>
      </c>
      <c r="AK146" s="140"/>
    </row>
    <row r="147" customFormat="false" ht="15.75" hidden="false" customHeight="false" outlineLevel="0" collapsed="false">
      <c r="C147" s="53" t="s">
        <v>62</v>
      </c>
      <c r="D147" s="54" t="s">
        <v>63</v>
      </c>
      <c r="E147" s="55" t="s">
        <v>131</v>
      </c>
      <c r="F147" s="74" t="str">
        <f aca="false">MID(A15,4,2)</f>
        <v>04</v>
      </c>
      <c r="G147" s="56" t="s">
        <v>302</v>
      </c>
      <c r="H147" s="78" t="str">
        <f aca="false">MID(A15,8,2)</f>
        <v>00</v>
      </c>
      <c r="I147" s="115" t="str">
        <f aca="false">MID(A15,10,2)</f>
        <v>00</v>
      </c>
      <c r="J147" s="115" t="str">
        <f aca="false">MID(A15,12,2)</f>
        <v>00</v>
      </c>
      <c r="K147" s="116" t="str">
        <f aca="false">MID(A15,14,2)</f>
        <v>00</v>
      </c>
      <c r="L147" s="116" t="str">
        <f aca="false">MID(A15,16,2)</f>
        <v>00</v>
      </c>
      <c r="M147" s="117" t="str">
        <f aca="false">MID(A15,18,2)</f>
        <v>00</v>
      </c>
      <c r="N147" s="46" t="s">
        <v>67</v>
      </c>
      <c r="P147" s="62" t="s">
        <v>67</v>
      </c>
      <c r="Q147" s="63" t="s">
        <v>68</v>
      </c>
      <c r="R147" s="64" t="s">
        <v>69</v>
      </c>
      <c r="S147" s="46"/>
      <c r="T147" s="62" t="s">
        <v>67</v>
      </c>
      <c r="U147" s="63" t="s">
        <v>68</v>
      </c>
      <c r="V147" s="64" t="s">
        <v>69</v>
      </c>
      <c r="W147" s="46"/>
      <c r="X147" s="62" t="s">
        <v>67</v>
      </c>
      <c r="Y147" s="63" t="s">
        <v>68</v>
      </c>
      <c r="Z147" s="64" t="s">
        <v>69</v>
      </c>
      <c r="AA147" s="46"/>
      <c r="AB147" s="62" t="s">
        <v>67</v>
      </c>
      <c r="AC147" s="63" t="s">
        <v>68</v>
      </c>
      <c r="AD147" s="64" t="s">
        <v>69</v>
      </c>
      <c r="AE147" s="46"/>
      <c r="AF147" s="62" t="s">
        <v>67</v>
      </c>
      <c r="AG147" s="63" t="s">
        <v>68</v>
      </c>
      <c r="AH147" s="64" t="s">
        <v>69</v>
      </c>
      <c r="AI147" s="65"/>
      <c r="AJ147" s="66" t="s">
        <v>70</v>
      </c>
      <c r="AK147" s="66"/>
    </row>
    <row r="148" customFormat="false" ht="15" hidden="false" customHeight="false" outlineLevel="0" collapsed="false">
      <c r="C148" s="53" t="s">
        <v>71</v>
      </c>
      <c r="D148" s="45" t="str">
        <f aca="false">HEX2BIN(D147,8)</f>
        <v>00000111</v>
      </c>
      <c r="E148" s="45" t="str">
        <f aca="false">HEX2BIN(E147,8)</f>
        <v>00100000</v>
      </c>
      <c r="F148" s="45" t="str">
        <f aca="false">HEX2BIN(F147,8)</f>
        <v>00000100</v>
      </c>
      <c r="G148" s="45" t="str">
        <f aca="false">HEX2BIN(G147,8)</f>
        <v>00010001</v>
      </c>
      <c r="H148" s="45" t="str">
        <f aca="false">HEX2BIN(H147,8)</f>
        <v>00000000</v>
      </c>
      <c r="I148" s="45" t="str">
        <f aca="false">HEX2BIN(I147,8)</f>
        <v>00000000</v>
      </c>
      <c r="J148" s="45" t="str">
        <f aca="false">HEX2BIN(J147,8)</f>
        <v>00000000</v>
      </c>
      <c r="K148" s="45" t="str">
        <f aca="false">HEX2BIN(K147,8)</f>
        <v>00000000</v>
      </c>
      <c r="L148" s="45" t="str">
        <f aca="false">HEX2BIN(L147,8)</f>
        <v>00000000</v>
      </c>
      <c r="M148" s="65"/>
      <c r="N148" s="46"/>
      <c r="P148" s="68" t="str">
        <f aca="false">MID(H148,1,1)</f>
        <v>0</v>
      </c>
      <c r="Q148" s="69" t="str">
        <f aca="false">P148</f>
        <v>0</v>
      </c>
      <c r="R148" s="53" t="s">
        <v>72</v>
      </c>
      <c r="S148" s="70" t="s">
        <v>73</v>
      </c>
      <c r="T148" s="68" t="str">
        <f aca="false">MID(I148,1,1)</f>
        <v>0</v>
      </c>
      <c r="U148" s="69" t="str">
        <f aca="false">T148</f>
        <v>0</v>
      </c>
      <c r="V148" s="53" t="s">
        <v>72</v>
      </c>
      <c r="W148" s="70" t="s">
        <v>73</v>
      </c>
      <c r="X148" s="68" t="str">
        <f aca="false">MID(J148,1,1)</f>
        <v>0</v>
      </c>
      <c r="Y148" s="69" t="str">
        <f aca="false">X148</f>
        <v>0</v>
      </c>
      <c r="Z148" s="53" t="s">
        <v>72</v>
      </c>
      <c r="AA148" s="70" t="s">
        <v>73</v>
      </c>
      <c r="AB148" s="68" t="str">
        <f aca="false">MID(K148,1,1)</f>
        <v>0</v>
      </c>
      <c r="AC148" s="69" t="str">
        <f aca="false">AB148</f>
        <v>0</v>
      </c>
      <c r="AD148" s="53" t="s">
        <v>72</v>
      </c>
      <c r="AE148" s="70" t="s">
        <v>73</v>
      </c>
      <c r="AF148" s="68" t="str">
        <f aca="false">MID(L148,1,1)</f>
        <v>0</v>
      </c>
      <c r="AG148" s="69" t="str">
        <f aca="false">AF148</f>
        <v>0</v>
      </c>
      <c r="AH148" s="53" t="s">
        <v>72</v>
      </c>
      <c r="AI148" s="70" t="s">
        <v>73</v>
      </c>
      <c r="AJ148" s="66"/>
      <c r="AK148" s="66"/>
    </row>
    <row r="149" customFormat="false" ht="15" hidden="false" customHeight="false" outlineLevel="0" collapsed="false">
      <c r="C149" s="53" t="s">
        <v>75</v>
      </c>
      <c r="D149" s="45" t="n">
        <f aca="false">HEX2DEC(D147)</f>
        <v>7</v>
      </c>
      <c r="E149" s="45" t="n">
        <f aca="false">HEX2DEC(E147)</f>
        <v>32</v>
      </c>
      <c r="F149" s="45" t="n">
        <f aca="false">HEX2DEC(F147)</f>
        <v>4</v>
      </c>
      <c r="G149" s="45" t="n">
        <f aca="false">HEX2DEC(G147)</f>
        <v>17</v>
      </c>
      <c r="H149" s="45" t="n">
        <f aca="false">HEX2DEC(H147)</f>
        <v>0</v>
      </c>
      <c r="I149" s="45" t="n">
        <f aca="false">HEX2DEC(I147)</f>
        <v>0</v>
      </c>
      <c r="J149" s="45" t="n">
        <f aca="false">HEX2DEC(J147)</f>
        <v>0</v>
      </c>
      <c r="K149" s="45" t="n">
        <f aca="false">HEX2DEC(K147)</f>
        <v>0</v>
      </c>
      <c r="L149" s="45" t="n">
        <f aca="false">HEX2DEC(L147)</f>
        <v>0</v>
      </c>
      <c r="M149" s="45" t="n">
        <f aca="false">SUM(D149:L149)</f>
        <v>60</v>
      </c>
      <c r="N149" s="46"/>
      <c r="P149" s="68" t="str">
        <f aca="false">MID(H148,2,1)</f>
        <v>0</v>
      </c>
      <c r="Q149" s="69" t="str">
        <f aca="false">P149</f>
        <v>0</v>
      </c>
      <c r="R149" s="53" t="s">
        <v>76</v>
      </c>
      <c r="S149" s="70" t="s">
        <v>73</v>
      </c>
      <c r="T149" s="68" t="str">
        <f aca="false">MID(I148,2,1)</f>
        <v>0</v>
      </c>
      <c r="U149" s="69" t="str">
        <f aca="false">T149</f>
        <v>0</v>
      </c>
      <c r="V149" s="53" t="s">
        <v>76</v>
      </c>
      <c r="W149" s="70" t="s">
        <v>73</v>
      </c>
      <c r="X149" s="68" t="str">
        <f aca="false">MID(J148,2,1)</f>
        <v>0</v>
      </c>
      <c r="Y149" s="69" t="str">
        <f aca="false">X149</f>
        <v>0</v>
      </c>
      <c r="Z149" s="53" t="s">
        <v>76</v>
      </c>
      <c r="AA149" s="70" t="s">
        <v>73</v>
      </c>
      <c r="AB149" s="68" t="str">
        <f aca="false">MID(K148,2,1)</f>
        <v>0</v>
      </c>
      <c r="AC149" s="69" t="str">
        <f aca="false">AB149</f>
        <v>0</v>
      </c>
      <c r="AD149" s="53" t="s">
        <v>76</v>
      </c>
      <c r="AE149" s="70" t="s">
        <v>73</v>
      </c>
      <c r="AF149" s="68" t="str">
        <f aca="false">MID(L148,2,1)</f>
        <v>0</v>
      </c>
      <c r="AG149" s="69" t="str">
        <f aca="false">AF149</f>
        <v>0</v>
      </c>
      <c r="AH149" s="53" t="s">
        <v>76</v>
      </c>
      <c r="AI149" s="70" t="s">
        <v>73</v>
      </c>
      <c r="AJ149" s="66"/>
      <c r="AK149" s="66"/>
    </row>
    <row r="150" customFormat="false" ht="15" hidden="false" customHeight="false" outlineLevel="0" collapsed="false">
      <c r="C150" s="53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46"/>
      <c r="P150" s="68" t="str">
        <f aca="false">MID(H148,3,1)</f>
        <v>0</v>
      </c>
      <c r="Q150" s="69" t="str">
        <f aca="false">P150</f>
        <v>0</v>
      </c>
      <c r="R150" s="53" t="s">
        <v>78</v>
      </c>
      <c r="S150" s="70" t="s">
        <v>73</v>
      </c>
      <c r="T150" s="68" t="str">
        <f aca="false">MID(I148,3,1)</f>
        <v>0</v>
      </c>
      <c r="U150" s="69" t="str">
        <f aca="false">T150</f>
        <v>0</v>
      </c>
      <c r="V150" s="53" t="s">
        <v>78</v>
      </c>
      <c r="W150" s="70" t="s">
        <v>73</v>
      </c>
      <c r="X150" s="68" t="str">
        <f aca="false">MID(J148,3,1)</f>
        <v>0</v>
      </c>
      <c r="Y150" s="69" t="str">
        <f aca="false">X150</f>
        <v>0</v>
      </c>
      <c r="Z150" s="53" t="s">
        <v>78</v>
      </c>
      <c r="AA150" s="70" t="s">
        <v>73</v>
      </c>
      <c r="AB150" s="68" t="str">
        <f aca="false">MID(K148,3,1)</f>
        <v>0</v>
      </c>
      <c r="AC150" s="69" t="str">
        <f aca="false">AB150</f>
        <v>0</v>
      </c>
      <c r="AD150" s="53" t="s">
        <v>78</v>
      </c>
      <c r="AE150" s="70" t="s">
        <v>73</v>
      </c>
      <c r="AF150" s="68" t="str">
        <f aca="false">MID(L148,3,1)</f>
        <v>0</v>
      </c>
      <c r="AG150" s="69" t="str">
        <f aca="false">AF150</f>
        <v>0</v>
      </c>
      <c r="AH150" s="53" t="s">
        <v>78</v>
      </c>
      <c r="AI150" s="70" t="s">
        <v>73</v>
      </c>
      <c r="AJ150" s="66"/>
      <c r="AK150" s="66"/>
    </row>
    <row r="151" customFormat="false" ht="15.75" hidden="false" customHeight="false" outlineLevel="0" collapsed="false">
      <c r="C151" s="53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46"/>
      <c r="P151" s="68" t="str">
        <f aca="false">MID(H148,4,1)</f>
        <v>0</v>
      </c>
      <c r="Q151" s="69" t="str">
        <f aca="false">P151</f>
        <v>0</v>
      </c>
      <c r="R151" s="53" t="s">
        <v>79</v>
      </c>
      <c r="S151" s="70" t="s">
        <v>73</v>
      </c>
      <c r="T151" s="68" t="str">
        <f aca="false">MID(I148,4,1)</f>
        <v>0</v>
      </c>
      <c r="U151" s="69" t="str">
        <f aca="false">T151</f>
        <v>0</v>
      </c>
      <c r="V151" s="53" t="s">
        <v>79</v>
      </c>
      <c r="W151" s="70" t="s">
        <v>73</v>
      </c>
      <c r="X151" s="68" t="str">
        <f aca="false">MID(J148,4,1)</f>
        <v>0</v>
      </c>
      <c r="Y151" s="69" t="str">
        <f aca="false">X151</f>
        <v>0</v>
      </c>
      <c r="Z151" s="53" t="s">
        <v>79</v>
      </c>
      <c r="AA151" s="70" t="s">
        <v>73</v>
      </c>
      <c r="AB151" s="68" t="str">
        <f aca="false">MID(K148,4,1)</f>
        <v>0</v>
      </c>
      <c r="AC151" s="69" t="str">
        <f aca="false">AB151</f>
        <v>0</v>
      </c>
      <c r="AD151" s="53" t="s">
        <v>79</v>
      </c>
      <c r="AE151" s="70" t="s">
        <v>73</v>
      </c>
      <c r="AF151" s="68" t="str">
        <f aca="false">MID(L148,4,1)</f>
        <v>0</v>
      </c>
      <c r="AG151" s="69" t="str">
        <f aca="false">AF151</f>
        <v>0</v>
      </c>
      <c r="AH151" s="53" t="s">
        <v>79</v>
      </c>
      <c r="AI151" s="70" t="s">
        <v>73</v>
      </c>
      <c r="AJ151" s="66"/>
      <c r="AK151" s="66"/>
    </row>
    <row r="152" customFormat="false" ht="15.75" hidden="false" customHeight="false" outlineLevel="0" collapsed="false">
      <c r="C152" s="53" t="s">
        <v>62</v>
      </c>
      <c r="D152" s="73" t="str">
        <f aca="false">D147</f>
        <v>07</v>
      </c>
      <c r="E152" s="74" t="str">
        <f aca="false">E147</f>
        <v>20</v>
      </c>
      <c r="F152" s="74" t="str">
        <f aca="false">F147</f>
        <v>04</v>
      </c>
      <c r="G152" s="75" t="str">
        <f aca="false">G147</f>
        <v>11</v>
      </c>
      <c r="H152" s="76" t="str">
        <f aca="false">BIN2HEX(H153,2)</f>
        <v>00</v>
      </c>
      <c r="I152" s="77" t="str">
        <f aca="false">BIN2HEX(I153,2)</f>
        <v>00</v>
      </c>
      <c r="J152" s="78" t="str">
        <f aca="false">BIN2HEX(J153,2)</f>
        <v>00</v>
      </c>
      <c r="K152" s="79" t="str">
        <f aca="false">BIN2HEX(K153,2)</f>
        <v>00</v>
      </c>
      <c r="L152" s="80" t="str">
        <f aca="false">BIN2HEX(L153,2)</f>
        <v>00</v>
      </c>
      <c r="M152" s="81" t="str">
        <f aca="false">IF(LEN(M153)&gt;2,MID(M153,2,2),M153)</f>
        <v>3C</v>
      </c>
      <c r="N152" s="46" t="s">
        <v>68</v>
      </c>
      <c r="P152" s="68" t="str">
        <f aca="false">MID(H148,5,1)</f>
        <v>0</v>
      </c>
      <c r="Q152" s="69" t="str">
        <f aca="false">P152</f>
        <v>0</v>
      </c>
      <c r="R152" s="53" t="s">
        <v>80</v>
      </c>
      <c r="S152" s="70" t="s">
        <v>73</v>
      </c>
      <c r="T152" s="68" t="str">
        <f aca="false">MID(I148,5,1)</f>
        <v>0</v>
      </c>
      <c r="U152" s="69" t="str">
        <f aca="false">T152</f>
        <v>0</v>
      </c>
      <c r="V152" s="53" t="s">
        <v>80</v>
      </c>
      <c r="W152" s="70" t="s">
        <v>73</v>
      </c>
      <c r="X152" s="68" t="str">
        <f aca="false">MID(J148,5,1)</f>
        <v>0</v>
      </c>
      <c r="Y152" s="69" t="str">
        <f aca="false">X152</f>
        <v>0</v>
      </c>
      <c r="Z152" s="53" t="s">
        <v>80</v>
      </c>
      <c r="AA152" s="70" t="s">
        <v>73</v>
      </c>
      <c r="AB152" s="68" t="str">
        <f aca="false">MID(K148,5,1)</f>
        <v>0</v>
      </c>
      <c r="AC152" s="69" t="str">
        <f aca="false">AB152</f>
        <v>0</v>
      </c>
      <c r="AD152" s="53" t="s">
        <v>80</v>
      </c>
      <c r="AE152" s="70" t="s">
        <v>73</v>
      </c>
      <c r="AF152" s="68" t="str">
        <f aca="false">MID(L148,5,1)</f>
        <v>0</v>
      </c>
      <c r="AG152" s="69" t="str">
        <f aca="false">AF152</f>
        <v>0</v>
      </c>
      <c r="AH152" s="53" t="s">
        <v>80</v>
      </c>
      <c r="AI152" s="70" t="s">
        <v>73</v>
      </c>
      <c r="AJ152" s="66"/>
      <c r="AK152" s="66"/>
    </row>
    <row r="153" customFormat="false" ht="15" hidden="false" customHeight="false" outlineLevel="0" collapsed="false">
      <c r="C153" s="53" t="s">
        <v>71</v>
      </c>
      <c r="D153" s="45" t="str">
        <f aca="false">HEX2BIN(D152,8)</f>
        <v>00000111</v>
      </c>
      <c r="E153" s="45" t="str">
        <f aca="false">HEX2BIN(E152,8)</f>
        <v>00100000</v>
      </c>
      <c r="F153" s="45" t="str">
        <f aca="false">HEX2BIN(F152,8)</f>
        <v>00000100</v>
      </c>
      <c r="G153" s="45" t="str">
        <f aca="false">HEX2BIN(G152,8)</f>
        <v>00010001</v>
      </c>
      <c r="H153" s="82" t="str">
        <f aca="false">Q148&amp;Q149&amp;Q150&amp;Q151&amp;Q152&amp;Q153&amp;Q154&amp;Q155</f>
        <v>00000000</v>
      </c>
      <c r="I153" s="45" t="str">
        <f aca="false">U148&amp;U149&amp;U150&amp;U151&amp;U152&amp;U153&amp;U154&amp;U155</f>
        <v>00000000</v>
      </c>
      <c r="J153" s="82" t="str">
        <f aca="false">Y148&amp;Y149&amp;Y150&amp;Y151&amp;Y152&amp;Y153&amp;Y154&amp;Y155</f>
        <v>00000000</v>
      </c>
      <c r="K153" s="82" t="str">
        <f aca="false">AC148&amp;AC149&amp;AC150&amp;AC151&amp;AC152&amp;AC153&amp;AC154&amp;AC155</f>
        <v>00000000</v>
      </c>
      <c r="L153" s="45" t="str">
        <f aca="false">AG148&amp;AG149&amp;AG150&amp;AG151&amp;AG152&amp;AG153&amp;AG154&amp;AG155</f>
        <v>00000000</v>
      </c>
      <c r="M153" s="45" t="str">
        <f aca="false">DEC2HEX(M154)</f>
        <v>3C</v>
      </c>
      <c r="N153" s="46"/>
      <c r="P153" s="68" t="str">
        <f aca="false">MID(H148,6,1)</f>
        <v>0</v>
      </c>
      <c r="Q153" s="69" t="str">
        <f aca="false">P153</f>
        <v>0</v>
      </c>
      <c r="R153" s="53" t="s">
        <v>83</v>
      </c>
      <c r="S153" s="70" t="s">
        <v>73</v>
      </c>
      <c r="T153" s="68" t="str">
        <f aca="false">MID(I148,6,1)</f>
        <v>0</v>
      </c>
      <c r="U153" s="69" t="str">
        <f aca="false">T153</f>
        <v>0</v>
      </c>
      <c r="V153" s="53" t="s">
        <v>83</v>
      </c>
      <c r="W153" s="70" t="s">
        <v>73</v>
      </c>
      <c r="X153" s="68" t="str">
        <f aca="false">MID(J148,6,1)</f>
        <v>0</v>
      </c>
      <c r="Y153" s="69" t="str">
        <f aca="false">X153</f>
        <v>0</v>
      </c>
      <c r="Z153" s="53" t="s">
        <v>83</v>
      </c>
      <c r="AA153" s="70" t="s">
        <v>73</v>
      </c>
      <c r="AB153" s="68" t="str">
        <f aca="false">MID(K148,6,1)</f>
        <v>0</v>
      </c>
      <c r="AC153" s="69" t="str">
        <f aca="false">AB153</f>
        <v>0</v>
      </c>
      <c r="AD153" s="53" t="s">
        <v>83</v>
      </c>
      <c r="AE153" s="70" t="s">
        <v>73</v>
      </c>
      <c r="AF153" s="68" t="str">
        <f aca="false">MID(L148,6,1)</f>
        <v>0</v>
      </c>
      <c r="AG153" s="69" t="str">
        <f aca="false">AF153</f>
        <v>0</v>
      </c>
      <c r="AH153" s="53" t="s">
        <v>83</v>
      </c>
      <c r="AI153" s="70" t="s">
        <v>73</v>
      </c>
      <c r="AJ153" s="66"/>
      <c r="AK153" s="66"/>
    </row>
    <row r="154" customFormat="false" ht="15" hidden="false" customHeight="false" outlineLevel="0" collapsed="false">
      <c r="C154" s="53" t="s">
        <v>75</v>
      </c>
      <c r="D154" s="45" t="n">
        <f aca="false">HEX2DEC(D152)</f>
        <v>7</v>
      </c>
      <c r="E154" s="45" t="n">
        <f aca="false">HEX2DEC(E152)</f>
        <v>32</v>
      </c>
      <c r="F154" s="45" t="n">
        <f aca="false">HEX2DEC(F152)</f>
        <v>4</v>
      </c>
      <c r="G154" s="45" t="n">
        <f aca="false">HEX2DEC(G152)</f>
        <v>17</v>
      </c>
      <c r="H154" s="45" t="n">
        <f aca="false">HEX2DEC(H152)</f>
        <v>0</v>
      </c>
      <c r="I154" s="45" t="n">
        <f aca="false">HEX2DEC(I152)</f>
        <v>0</v>
      </c>
      <c r="J154" s="45" t="n">
        <f aca="false">HEX2DEC(J152)</f>
        <v>0</v>
      </c>
      <c r="K154" s="45" t="n">
        <f aca="false">HEX2DEC(K152)</f>
        <v>0</v>
      </c>
      <c r="L154" s="45" t="n">
        <f aca="false">HEX2DEC(L152)</f>
        <v>0</v>
      </c>
      <c r="M154" s="45" t="n">
        <f aca="false">SUM(D154:L154)</f>
        <v>60</v>
      </c>
      <c r="N154" s="46"/>
      <c r="P154" s="68" t="str">
        <f aca="false">MID(H148,7,1)</f>
        <v>0</v>
      </c>
      <c r="Q154" s="69" t="str">
        <f aca="false">P154</f>
        <v>0</v>
      </c>
      <c r="R154" s="53" t="s">
        <v>84</v>
      </c>
      <c r="S154" s="70" t="s">
        <v>73</v>
      </c>
      <c r="T154" s="68" t="str">
        <f aca="false">MID(I148,7,1)</f>
        <v>0</v>
      </c>
      <c r="U154" s="69" t="str">
        <f aca="false">T154</f>
        <v>0</v>
      </c>
      <c r="V154" s="53" t="s">
        <v>84</v>
      </c>
      <c r="W154" s="70" t="s">
        <v>73</v>
      </c>
      <c r="X154" s="68" t="str">
        <f aca="false">MID(J148,7,1)</f>
        <v>0</v>
      </c>
      <c r="Y154" s="69" t="str">
        <f aca="false">X154</f>
        <v>0</v>
      </c>
      <c r="Z154" s="53" t="s">
        <v>84</v>
      </c>
      <c r="AA154" s="70" t="s">
        <v>73</v>
      </c>
      <c r="AB154" s="68" t="str">
        <f aca="false">MID(K148,7,1)</f>
        <v>0</v>
      </c>
      <c r="AC154" s="69" t="str">
        <f aca="false">AB154</f>
        <v>0</v>
      </c>
      <c r="AD154" s="53" t="s">
        <v>84</v>
      </c>
      <c r="AE154" s="70" t="s">
        <v>73</v>
      </c>
      <c r="AF154" s="68" t="str">
        <f aca="false">MID(L148,7,1)</f>
        <v>0</v>
      </c>
      <c r="AG154" s="69" t="str">
        <f aca="false">AF154</f>
        <v>0</v>
      </c>
      <c r="AH154" s="53" t="s">
        <v>84</v>
      </c>
      <c r="AI154" s="70" t="s">
        <v>73</v>
      </c>
      <c r="AJ154" s="66"/>
      <c r="AK154" s="66"/>
    </row>
    <row r="155" customFormat="false" ht="15.75" hidden="false" customHeight="false" outlineLevel="0" collapsed="false">
      <c r="C155" s="8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5"/>
      <c r="P155" s="86" t="str">
        <f aca="false">MID(H148,8,1)</f>
        <v>0</v>
      </c>
      <c r="Q155" s="93" t="str">
        <f aca="false">P155</f>
        <v>0</v>
      </c>
      <c r="R155" s="83" t="s">
        <v>86</v>
      </c>
      <c r="S155" s="34" t="s">
        <v>73</v>
      </c>
      <c r="T155" s="86" t="str">
        <f aca="false">MID(I148,8,1)</f>
        <v>0</v>
      </c>
      <c r="U155" s="93" t="str">
        <f aca="false">T155</f>
        <v>0</v>
      </c>
      <c r="V155" s="83" t="s">
        <v>86</v>
      </c>
      <c r="W155" s="34" t="s">
        <v>73</v>
      </c>
      <c r="X155" s="86" t="str">
        <f aca="false">MID(J148,8,1)</f>
        <v>0</v>
      </c>
      <c r="Y155" s="93" t="str">
        <f aca="false">X155</f>
        <v>0</v>
      </c>
      <c r="Z155" s="83" t="s">
        <v>86</v>
      </c>
      <c r="AA155" s="34" t="s">
        <v>73</v>
      </c>
      <c r="AB155" s="86" t="str">
        <f aca="false">MID(K148,8,1)</f>
        <v>0</v>
      </c>
      <c r="AC155" s="93" t="str">
        <f aca="false">AB155</f>
        <v>0</v>
      </c>
      <c r="AD155" s="83" t="s">
        <v>86</v>
      </c>
      <c r="AE155" s="34" t="s">
        <v>73</v>
      </c>
      <c r="AF155" s="86" t="str">
        <f aca="false">MID(L148,8,1)</f>
        <v>0</v>
      </c>
      <c r="AG155" s="93" t="str">
        <f aca="false">AF155</f>
        <v>0</v>
      </c>
      <c r="AH155" s="83" t="s">
        <v>86</v>
      </c>
      <c r="AI155" s="34" t="s">
        <v>73</v>
      </c>
      <c r="AJ155" s="66"/>
      <c r="AK155" s="66"/>
    </row>
    <row r="156" customFormat="false" ht="15.75" hidden="false" customHeight="false" outlineLevel="0" collapsed="false"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 t="s">
        <v>47</v>
      </c>
      <c r="N156" s="42"/>
      <c r="P156" s="43" t="s">
        <v>303</v>
      </c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customFormat="false" ht="15.75" hidden="false" customHeight="false" outlineLevel="0" collapsed="false">
      <c r="C157" s="53"/>
      <c r="D157" s="44" t="s">
        <v>304</v>
      </c>
      <c r="E157" s="44"/>
      <c r="F157" s="44"/>
      <c r="G157" s="44"/>
      <c r="H157" s="45" t="s">
        <v>50</v>
      </c>
      <c r="I157" s="45" t="s">
        <v>51</v>
      </c>
      <c r="J157" s="45" t="s">
        <v>52</v>
      </c>
      <c r="K157" s="45" t="s">
        <v>53</v>
      </c>
      <c r="L157" s="45" t="s">
        <v>54</v>
      </c>
      <c r="M157" s="45" t="s">
        <v>55</v>
      </c>
      <c r="N157" s="46"/>
      <c r="P157" s="47" t="s">
        <v>56</v>
      </c>
      <c r="Q157" s="47"/>
      <c r="R157" s="47"/>
      <c r="S157" s="47"/>
      <c r="T157" s="48" t="s">
        <v>305</v>
      </c>
      <c r="U157" s="48"/>
      <c r="V157" s="48"/>
      <c r="W157" s="48"/>
      <c r="X157" s="49" t="s">
        <v>306</v>
      </c>
      <c r="Y157" s="49"/>
      <c r="Z157" s="49"/>
      <c r="AA157" s="49"/>
      <c r="AB157" s="50" t="s">
        <v>59</v>
      </c>
      <c r="AC157" s="50"/>
      <c r="AD157" s="50"/>
      <c r="AE157" s="50"/>
      <c r="AF157" s="92" t="s">
        <v>103</v>
      </c>
      <c r="AG157" s="92"/>
      <c r="AH157" s="92"/>
      <c r="AI157" s="92"/>
      <c r="AJ157" s="52" t="s">
        <v>61</v>
      </c>
      <c r="AK157" s="52"/>
    </row>
    <row r="158" customFormat="false" ht="15.75" hidden="false" customHeight="false" outlineLevel="0" collapsed="false">
      <c r="C158" s="53" t="s">
        <v>62</v>
      </c>
      <c r="D158" s="54" t="s">
        <v>63</v>
      </c>
      <c r="E158" s="55" t="s">
        <v>131</v>
      </c>
      <c r="F158" s="74" t="str">
        <f aca="false">MID(A16,4,2)</f>
        <v>04</v>
      </c>
      <c r="G158" s="56" t="s">
        <v>307</v>
      </c>
      <c r="H158" s="78" t="str">
        <f aca="false">MID(A16,8,2)</f>
        <v>00</v>
      </c>
      <c r="I158" s="115" t="str">
        <f aca="false">MID(A16,10,2)</f>
        <v>00</v>
      </c>
      <c r="J158" s="115" t="str">
        <f aca="false">MID(A16,12,2)</f>
        <v>00</v>
      </c>
      <c r="K158" s="116" t="str">
        <f aca="false">MID(A16,14,2)</f>
        <v>00</v>
      </c>
      <c r="L158" s="116" t="str">
        <f aca="false">MID(A16,16,2)</f>
        <v>00</v>
      </c>
      <c r="M158" s="117" t="str">
        <f aca="false">MID(A16,18,2)</f>
        <v>00</v>
      </c>
      <c r="N158" s="46" t="s">
        <v>67</v>
      </c>
      <c r="P158" s="62" t="s">
        <v>67</v>
      </c>
      <c r="Q158" s="63" t="s">
        <v>68</v>
      </c>
      <c r="R158" s="64" t="s">
        <v>69</v>
      </c>
      <c r="S158" s="46"/>
      <c r="T158" s="89"/>
      <c r="U158" s="89"/>
      <c r="V158" s="89"/>
      <c r="W158" s="89"/>
      <c r="X158" s="89"/>
      <c r="Y158" s="89"/>
      <c r="Z158" s="89"/>
      <c r="AA158" s="89"/>
      <c r="AB158" s="62" t="s">
        <v>67</v>
      </c>
      <c r="AC158" s="63" t="s">
        <v>68</v>
      </c>
      <c r="AD158" s="64" t="s">
        <v>69</v>
      </c>
      <c r="AE158" s="46"/>
      <c r="AF158" s="62" t="s">
        <v>67</v>
      </c>
      <c r="AG158" s="63" t="s">
        <v>68</v>
      </c>
      <c r="AH158" s="64" t="s">
        <v>69</v>
      </c>
      <c r="AI158" s="65"/>
      <c r="AJ158" s="66" t="s">
        <v>70</v>
      </c>
      <c r="AK158" s="66"/>
    </row>
    <row r="159" customFormat="false" ht="15" hidden="false" customHeight="false" outlineLevel="0" collapsed="false">
      <c r="C159" s="53" t="s">
        <v>71</v>
      </c>
      <c r="D159" s="45" t="str">
        <f aca="false">HEX2BIN(D158,8)</f>
        <v>00000111</v>
      </c>
      <c r="E159" s="45" t="str">
        <f aca="false">HEX2BIN(E158,8)</f>
        <v>00100000</v>
      </c>
      <c r="F159" s="45" t="str">
        <f aca="false">HEX2BIN(F158,8)</f>
        <v>00000100</v>
      </c>
      <c r="G159" s="45" t="str">
        <f aca="false">HEX2BIN(G158,8)</f>
        <v>00010010</v>
      </c>
      <c r="H159" s="45" t="str">
        <f aca="false">HEX2BIN(H158,8)</f>
        <v>00000000</v>
      </c>
      <c r="I159" s="45" t="str">
        <f aca="false">HEX2BIN(I158,8)</f>
        <v>00000000</v>
      </c>
      <c r="J159" s="45" t="str">
        <f aca="false">HEX2BIN(J158,8)</f>
        <v>00000000</v>
      </c>
      <c r="K159" s="45" t="str">
        <f aca="false">HEX2BIN(K158,8)</f>
        <v>00000000</v>
      </c>
      <c r="L159" s="45" t="str">
        <f aca="false">HEX2BIN(L158,8)</f>
        <v>00000000</v>
      </c>
      <c r="M159" s="65"/>
      <c r="N159" s="46"/>
      <c r="P159" s="68" t="str">
        <f aca="false">MID(H159,1,1)</f>
        <v>0</v>
      </c>
      <c r="Q159" s="69" t="str">
        <f aca="false">P159</f>
        <v>0</v>
      </c>
      <c r="R159" s="53" t="s">
        <v>72</v>
      </c>
      <c r="S159" s="70" t="s">
        <v>73</v>
      </c>
      <c r="T159" s="89"/>
      <c r="U159" s="89"/>
      <c r="V159" s="89"/>
      <c r="W159" s="89"/>
      <c r="X159" s="89"/>
      <c r="Y159" s="89"/>
      <c r="Z159" s="89"/>
      <c r="AA159" s="89"/>
      <c r="AB159" s="68" t="str">
        <f aca="false">MID(K159,1,1)</f>
        <v>0</v>
      </c>
      <c r="AC159" s="69" t="str">
        <f aca="false">AB159</f>
        <v>0</v>
      </c>
      <c r="AD159" s="53" t="s">
        <v>72</v>
      </c>
      <c r="AE159" s="70" t="s">
        <v>73</v>
      </c>
      <c r="AF159" s="68" t="str">
        <f aca="false">MID(L159,1,1)</f>
        <v>0</v>
      </c>
      <c r="AG159" s="69" t="str">
        <f aca="false">AF159</f>
        <v>0</v>
      </c>
      <c r="AH159" s="53" t="s">
        <v>72</v>
      </c>
      <c r="AI159" s="70" t="s">
        <v>73</v>
      </c>
      <c r="AJ159" s="66"/>
      <c r="AK159" s="66"/>
    </row>
    <row r="160" customFormat="false" ht="15" hidden="false" customHeight="false" outlineLevel="0" collapsed="false">
      <c r="C160" s="53" t="s">
        <v>75</v>
      </c>
      <c r="D160" s="45" t="n">
        <f aca="false">HEX2DEC(D158)</f>
        <v>7</v>
      </c>
      <c r="E160" s="45" t="n">
        <f aca="false">HEX2DEC(E158)</f>
        <v>32</v>
      </c>
      <c r="F160" s="45" t="n">
        <f aca="false">HEX2DEC(F158)</f>
        <v>4</v>
      </c>
      <c r="G160" s="45" t="n">
        <f aca="false">HEX2DEC(G158)</f>
        <v>18</v>
      </c>
      <c r="H160" s="45" t="n">
        <f aca="false">HEX2DEC(H158)</f>
        <v>0</v>
      </c>
      <c r="I160" s="45" t="n">
        <f aca="false">HEX2DEC(I158)</f>
        <v>0</v>
      </c>
      <c r="J160" s="45" t="n">
        <f aca="false">HEX2DEC(J158)</f>
        <v>0</v>
      </c>
      <c r="K160" s="45" t="n">
        <f aca="false">HEX2DEC(K158)</f>
        <v>0</v>
      </c>
      <c r="L160" s="45" t="n">
        <f aca="false">HEX2DEC(L158)</f>
        <v>0</v>
      </c>
      <c r="M160" s="45" t="n">
        <f aca="false">SUM(D160:L160)</f>
        <v>61</v>
      </c>
      <c r="N160" s="46"/>
      <c r="P160" s="68" t="str">
        <f aca="false">MID(H159,2,1)</f>
        <v>0</v>
      </c>
      <c r="Q160" s="69" t="str">
        <f aca="false">P160</f>
        <v>0</v>
      </c>
      <c r="R160" s="53" t="s">
        <v>76</v>
      </c>
      <c r="S160" s="70" t="s">
        <v>73</v>
      </c>
      <c r="T160" s="89"/>
      <c r="U160" s="89"/>
      <c r="V160" s="89"/>
      <c r="W160" s="89"/>
      <c r="X160" s="89"/>
      <c r="Y160" s="89"/>
      <c r="Z160" s="89"/>
      <c r="AA160" s="89"/>
      <c r="AB160" s="68" t="str">
        <f aca="false">MID(K159,2,1)</f>
        <v>0</v>
      </c>
      <c r="AC160" s="69" t="str">
        <f aca="false">AB160</f>
        <v>0</v>
      </c>
      <c r="AD160" s="53" t="s">
        <v>76</v>
      </c>
      <c r="AE160" s="70" t="s">
        <v>73</v>
      </c>
      <c r="AF160" s="68" t="str">
        <f aca="false">MID(L159,2,1)</f>
        <v>0</v>
      </c>
      <c r="AG160" s="69" t="str">
        <f aca="false">AF160</f>
        <v>0</v>
      </c>
      <c r="AH160" s="53" t="s">
        <v>76</v>
      </c>
      <c r="AI160" s="70" t="s">
        <v>73</v>
      </c>
      <c r="AJ160" s="66"/>
      <c r="AK160" s="66"/>
    </row>
    <row r="161" customFormat="false" ht="15" hidden="false" customHeight="false" outlineLevel="0" collapsed="false">
      <c r="C161" s="53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46"/>
      <c r="P161" s="68" t="str">
        <f aca="false">MID(H159,3,1)</f>
        <v>0</v>
      </c>
      <c r="Q161" s="69" t="str">
        <f aca="false">P161</f>
        <v>0</v>
      </c>
      <c r="R161" s="53" t="s">
        <v>78</v>
      </c>
      <c r="S161" s="70" t="s">
        <v>73</v>
      </c>
      <c r="T161" s="89"/>
      <c r="U161" s="89"/>
      <c r="V161" s="89"/>
      <c r="W161" s="89"/>
      <c r="X161" s="89"/>
      <c r="Y161" s="89"/>
      <c r="Z161" s="89"/>
      <c r="AA161" s="89"/>
      <c r="AB161" s="68" t="str">
        <f aca="false">MID(K159,3,1)</f>
        <v>0</v>
      </c>
      <c r="AC161" s="69" t="str">
        <f aca="false">AB161</f>
        <v>0</v>
      </c>
      <c r="AD161" s="53" t="s">
        <v>78</v>
      </c>
      <c r="AE161" s="70" t="s">
        <v>73</v>
      </c>
      <c r="AF161" s="68" t="str">
        <f aca="false">MID(L159,3,1)</f>
        <v>0</v>
      </c>
      <c r="AG161" s="69" t="str">
        <f aca="false">AF161</f>
        <v>0</v>
      </c>
      <c r="AH161" s="53" t="s">
        <v>78</v>
      </c>
      <c r="AI161" s="70" t="s">
        <v>73</v>
      </c>
      <c r="AJ161" s="66"/>
      <c r="AK161" s="66"/>
    </row>
    <row r="162" customFormat="false" ht="15.75" hidden="false" customHeight="false" outlineLevel="0" collapsed="false">
      <c r="C162" s="53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46"/>
      <c r="P162" s="68" t="str">
        <f aca="false">MID(H159,4,1)</f>
        <v>0</v>
      </c>
      <c r="Q162" s="69" t="str">
        <f aca="false">P162</f>
        <v>0</v>
      </c>
      <c r="R162" s="53" t="s">
        <v>79</v>
      </c>
      <c r="S162" s="70" t="s">
        <v>73</v>
      </c>
      <c r="T162" s="89"/>
      <c r="U162" s="89"/>
      <c r="V162" s="89"/>
      <c r="W162" s="89"/>
      <c r="X162" s="89"/>
      <c r="Y162" s="89"/>
      <c r="Z162" s="89"/>
      <c r="AA162" s="89"/>
      <c r="AB162" s="68" t="str">
        <f aca="false">MID(K159,4,1)</f>
        <v>0</v>
      </c>
      <c r="AC162" s="69" t="str">
        <f aca="false">AB162</f>
        <v>0</v>
      </c>
      <c r="AD162" s="53" t="s">
        <v>79</v>
      </c>
      <c r="AE162" s="70" t="s">
        <v>73</v>
      </c>
      <c r="AF162" s="68" t="str">
        <f aca="false">MID(L159,4,1)</f>
        <v>0</v>
      </c>
      <c r="AG162" s="69" t="str">
        <f aca="false">AF162</f>
        <v>0</v>
      </c>
      <c r="AH162" s="53" t="s">
        <v>79</v>
      </c>
      <c r="AI162" s="70" t="s">
        <v>73</v>
      </c>
      <c r="AJ162" s="66"/>
      <c r="AK162" s="66"/>
    </row>
    <row r="163" customFormat="false" ht="15.75" hidden="false" customHeight="false" outlineLevel="0" collapsed="false">
      <c r="C163" s="53" t="s">
        <v>62</v>
      </c>
      <c r="D163" s="73" t="str">
        <f aca="false">D158</f>
        <v>07</v>
      </c>
      <c r="E163" s="74" t="str">
        <f aca="false">E158</f>
        <v>20</v>
      </c>
      <c r="F163" s="74" t="str">
        <f aca="false">F158</f>
        <v>04</v>
      </c>
      <c r="G163" s="75" t="str">
        <f aca="false">G158</f>
        <v>12</v>
      </c>
      <c r="H163" s="76" t="str">
        <f aca="false">BIN2HEX(H164,2)</f>
        <v>00</v>
      </c>
      <c r="I163" s="130" t="str">
        <f aca="false">I158</f>
        <v>00</v>
      </c>
      <c r="J163" s="139" t="str">
        <f aca="false">J158</f>
        <v>00</v>
      </c>
      <c r="K163" s="79" t="str">
        <f aca="false">BIN2HEX(K164,2)</f>
        <v>00</v>
      </c>
      <c r="L163" s="80" t="str">
        <f aca="false">BIN2HEX(L164,2)</f>
        <v>00</v>
      </c>
      <c r="M163" s="81" t="str">
        <f aca="false">IF(LEN(M164)&gt;2,MID(M164,2,2),M164)</f>
        <v>3D</v>
      </c>
      <c r="N163" s="46" t="s">
        <v>68</v>
      </c>
      <c r="P163" s="68" t="str">
        <f aca="false">MID(H159,5,1)</f>
        <v>0</v>
      </c>
      <c r="Q163" s="69" t="str">
        <f aca="false">P163</f>
        <v>0</v>
      </c>
      <c r="R163" s="53" t="s">
        <v>80</v>
      </c>
      <c r="S163" s="70" t="s">
        <v>73</v>
      </c>
      <c r="T163" s="89"/>
      <c r="U163" s="89"/>
      <c r="V163" s="89"/>
      <c r="W163" s="89"/>
      <c r="X163" s="89"/>
      <c r="Y163" s="89"/>
      <c r="Z163" s="89"/>
      <c r="AA163" s="89"/>
      <c r="AB163" s="68" t="str">
        <f aca="false">MID(K159,5,1)</f>
        <v>0</v>
      </c>
      <c r="AC163" s="69" t="str">
        <f aca="false">AB163</f>
        <v>0</v>
      </c>
      <c r="AD163" s="53" t="s">
        <v>80</v>
      </c>
      <c r="AE163" s="70" t="s">
        <v>73</v>
      </c>
      <c r="AF163" s="68" t="str">
        <f aca="false">MID(L159,5,1)</f>
        <v>0</v>
      </c>
      <c r="AG163" s="69" t="str">
        <f aca="false">AF163</f>
        <v>0</v>
      </c>
      <c r="AH163" s="53" t="s">
        <v>80</v>
      </c>
      <c r="AI163" s="70" t="s">
        <v>73</v>
      </c>
      <c r="AJ163" s="66"/>
      <c r="AK163" s="66"/>
    </row>
    <row r="164" customFormat="false" ht="15" hidden="false" customHeight="false" outlineLevel="0" collapsed="false">
      <c r="C164" s="53" t="s">
        <v>71</v>
      </c>
      <c r="D164" s="45" t="str">
        <f aca="false">HEX2BIN(D163,8)</f>
        <v>00000111</v>
      </c>
      <c r="E164" s="45" t="str">
        <f aca="false">HEX2BIN(E163,8)</f>
        <v>00100000</v>
      </c>
      <c r="F164" s="45" t="str">
        <f aca="false">HEX2BIN(F163,8)</f>
        <v>00000100</v>
      </c>
      <c r="G164" s="45" t="str">
        <f aca="false">HEX2BIN(G163,8)</f>
        <v>00010010</v>
      </c>
      <c r="H164" s="82" t="str">
        <f aca="false">Q159&amp;Q160&amp;Q161&amp;Q162&amp;Q163&amp;Q164&amp;Q165&amp;Q166</f>
        <v>00000000</v>
      </c>
      <c r="I164" s="45"/>
      <c r="J164" s="82"/>
      <c r="K164" s="82" t="str">
        <f aca="false">AC159&amp;AC160&amp;AC161&amp;AC162&amp;AC163&amp;AC164&amp;AC165&amp;AC166</f>
        <v>00000000</v>
      </c>
      <c r="L164" s="45" t="str">
        <f aca="false">AG159&amp;AG160&amp;AG161&amp;AG162&amp;AG163&amp;AG164&amp;AG165&amp;AG166</f>
        <v>00000000</v>
      </c>
      <c r="M164" s="45" t="str">
        <f aca="false">DEC2HEX(M165)</f>
        <v>3D</v>
      </c>
      <c r="N164" s="46"/>
      <c r="P164" s="68" t="str">
        <f aca="false">MID(H159,6,1)</f>
        <v>0</v>
      </c>
      <c r="Q164" s="69" t="str">
        <f aca="false">P164</f>
        <v>0</v>
      </c>
      <c r="R164" s="53" t="s">
        <v>83</v>
      </c>
      <c r="S164" s="70" t="s">
        <v>73</v>
      </c>
      <c r="T164" s="89"/>
      <c r="U164" s="89"/>
      <c r="V164" s="89"/>
      <c r="W164" s="89"/>
      <c r="X164" s="89"/>
      <c r="Y164" s="89"/>
      <c r="Z164" s="89"/>
      <c r="AA164" s="89"/>
      <c r="AB164" s="68" t="str">
        <f aca="false">MID(K159,6,1)</f>
        <v>0</v>
      </c>
      <c r="AC164" s="69" t="str">
        <f aca="false">AB164</f>
        <v>0</v>
      </c>
      <c r="AD164" s="53" t="s">
        <v>83</v>
      </c>
      <c r="AE164" s="70" t="s">
        <v>73</v>
      </c>
      <c r="AF164" s="68" t="str">
        <f aca="false">MID(L159,6,1)</f>
        <v>0</v>
      </c>
      <c r="AG164" s="69" t="str">
        <f aca="false">AF164</f>
        <v>0</v>
      </c>
      <c r="AH164" s="53" t="s">
        <v>83</v>
      </c>
      <c r="AI164" s="70" t="s">
        <v>73</v>
      </c>
      <c r="AJ164" s="66"/>
      <c r="AK164" s="66"/>
    </row>
    <row r="165" customFormat="false" ht="15" hidden="false" customHeight="false" outlineLevel="0" collapsed="false">
      <c r="C165" s="53" t="s">
        <v>75</v>
      </c>
      <c r="D165" s="45" t="n">
        <f aca="false">HEX2DEC(D163)</f>
        <v>7</v>
      </c>
      <c r="E165" s="45" t="n">
        <f aca="false">HEX2DEC(E163)</f>
        <v>32</v>
      </c>
      <c r="F165" s="45" t="n">
        <f aca="false">HEX2DEC(F163)</f>
        <v>4</v>
      </c>
      <c r="G165" s="45" t="n">
        <f aca="false">HEX2DEC(G163)</f>
        <v>18</v>
      </c>
      <c r="H165" s="45" t="n">
        <f aca="false">HEX2DEC(H163)</f>
        <v>0</v>
      </c>
      <c r="I165" s="45" t="n">
        <f aca="false">HEX2DEC(I163)</f>
        <v>0</v>
      </c>
      <c r="J165" s="45" t="n">
        <f aca="false">HEX2DEC(J163)</f>
        <v>0</v>
      </c>
      <c r="K165" s="45" t="n">
        <f aca="false">HEX2DEC(K163)</f>
        <v>0</v>
      </c>
      <c r="L165" s="45" t="n">
        <f aca="false">HEX2DEC(L163)</f>
        <v>0</v>
      </c>
      <c r="M165" s="45" t="n">
        <f aca="false">SUM(D165:L165)</f>
        <v>61</v>
      </c>
      <c r="N165" s="46"/>
      <c r="P165" s="68" t="str">
        <f aca="false">MID(H159,7,1)</f>
        <v>0</v>
      </c>
      <c r="Q165" s="69" t="str">
        <f aca="false">P165</f>
        <v>0</v>
      </c>
      <c r="R165" s="53" t="s">
        <v>84</v>
      </c>
      <c r="S165" s="70" t="s">
        <v>73</v>
      </c>
      <c r="T165" s="89"/>
      <c r="U165" s="89"/>
      <c r="V165" s="89"/>
      <c r="W165" s="89"/>
      <c r="X165" s="89"/>
      <c r="Y165" s="89"/>
      <c r="Z165" s="89"/>
      <c r="AA165" s="89"/>
      <c r="AB165" s="68" t="str">
        <f aca="false">MID(K159,7,1)</f>
        <v>0</v>
      </c>
      <c r="AC165" s="69" t="str">
        <f aca="false">AB165</f>
        <v>0</v>
      </c>
      <c r="AD165" s="53" t="s">
        <v>84</v>
      </c>
      <c r="AE165" s="70" t="s">
        <v>73</v>
      </c>
      <c r="AF165" s="68" t="str">
        <f aca="false">MID(L159,7,1)</f>
        <v>0</v>
      </c>
      <c r="AG165" s="69" t="str">
        <f aca="false">AF165</f>
        <v>0</v>
      </c>
      <c r="AH165" s="53" t="s">
        <v>84</v>
      </c>
      <c r="AI165" s="70" t="s">
        <v>73</v>
      </c>
      <c r="AJ165" s="66"/>
      <c r="AK165" s="66"/>
    </row>
    <row r="166" customFormat="false" ht="15.75" hidden="false" customHeight="false" outlineLevel="0" collapsed="false">
      <c r="C166" s="8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5"/>
      <c r="P166" s="86" t="str">
        <f aca="false">MID(H159,8,1)</f>
        <v>0</v>
      </c>
      <c r="Q166" s="93" t="str">
        <f aca="false">P166</f>
        <v>0</v>
      </c>
      <c r="R166" s="83" t="s">
        <v>86</v>
      </c>
      <c r="S166" s="34" t="s">
        <v>73</v>
      </c>
      <c r="T166" s="89"/>
      <c r="U166" s="89"/>
      <c r="V166" s="89"/>
      <c r="W166" s="89"/>
      <c r="X166" s="89"/>
      <c r="Y166" s="89"/>
      <c r="Z166" s="89"/>
      <c r="AA166" s="89"/>
      <c r="AB166" s="86" t="str">
        <f aca="false">MID(K159,8,1)</f>
        <v>0</v>
      </c>
      <c r="AC166" s="93" t="str">
        <f aca="false">AB166</f>
        <v>0</v>
      </c>
      <c r="AD166" s="83" t="s">
        <v>86</v>
      </c>
      <c r="AE166" s="34" t="s">
        <v>73</v>
      </c>
      <c r="AF166" s="86" t="str">
        <f aca="false">MID(L159,8,1)</f>
        <v>0</v>
      </c>
      <c r="AG166" s="93" t="str">
        <f aca="false">AF166</f>
        <v>0</v>
      </c>
      <c r="AH166" s="83" t="s">
        <v>86</v>
      </c>
      <c r="AI166" s="34" t="s">
        <v>73</v>
      </c>
      <c r="AJ166" s="66"/>
      <c r="AK166" s="66"/>
    </row>
    <row r="167" customFormat="false" ht="15.75" hidden="false" customHeight="false" outlineLevel="0" collapsed="false"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 t="s">
        <v>47</v>
      </c>
      <c r="N167" s="42"/>
      <c r="P167" s="43" t="s">
        <v>308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</row>
    <row r="168" customFormat="false" ht="15.75" hidden="false" customHeight="false" outlineLevel="0" collapsed="false">
      <c r="C168" s="53"/>
      <c r="D168" s="44" t="s">
        <v>309</v>
      </c>
      <c r="E168" s="44"/>
      <c r="F168" s="44"/>
      <c r="G168" s="44"/>
      <c r="H168" s="45" t="s">
        <v>50</v>
      </c>
      <c r="I168" s="45" t="s">
        <v>51</v>
      </c>
      <c r="J168" s="45" t="s">
        <v>52</v>
      </c>
      <c r="K168" s="45" t="s">
        <v>53</v>
      </c>
      <c r="L168" s="45" t="s">
        <v>54</v>
      </c>
      <c r="M168" s="45" t="s">
        <v>55</v>
      </c>
      <c r="N168" s="46"/>
      <c r="P168" s="47" t="s">
        <v>56</v>
      </c>
      <c r="Q168" s="47"/>
      <c r="R168" s="47"/>
      <c r="S168" s="47"/>
      <c r="T168" s="48" t="s">
        <v>57</v>
      </c>
      <c r="U168" s="48"/>
      <c r="V168" s="48"/>
      <c r="W168" s="48"/>
      <c r="X168" s="49" t="s">
        <v>58</v>
      </c>
      <c r="Y168" s="49"/>
      <c r="Z168" s="49"/>
      <c r="AA168" s="49"/>
      <c r="AB168" s="50" t="s">
        <v>59</v>
      </c>
      <c r="AC168" s="50"/>
      <c r="AD168" s="50"/>
      <c r="AE168" s="50"/>
      <c r="AF168" s="92" t="s">
        <v>310</v>
      </c>
      <c r="AG168" s="92"/>
      <c r="AH168" s="92"/>
      <c r="AI168" s="92"/>
      <c r="AJ168" s="140" t="s">
        <v>61</v>
      </c>
      <c r="AK168" s="140"/>
    </row>
    <row r="169" customFormat="false" ht="15.75" hidden="false" customHeight="false" outlineLevel="0" collapsed="false">
      <c r="C169" s="53" t="s">
        <v>62</v>
      </c>
      <c r="D169" s="54" t="s">
        <v>63</v>
      </c>
      <c r="E169" s="55" t="s">
        <v>131</v>
      </c>
      <c r="F169" s="74" t="str">
        <f aca="false">MID(A17,4,2)</f>
        <v>04</v>
      </c>
      <c r="G169" s="56" t="s">
        <v>311</v>
      </c>
      <c r="H169" s="114" t="str">
        <f aca="false">MID(A17,8,2)</f>
        <v>00</v>
      </c>
      <c r="I169" s="115" t="str">
        <f aca="false">MID(A17,10,2)</f>
        <v>00</v>
      </c>
      <c r="J169" s="78" t="str">
        <f aca="false">MID(A17,12,2)</f>
        <v>00</v>
      </c>
      <c r="K169" s="115" t="str">
        <f aca="false">MID(A17,14,2)</f>
        <v>00</v>
      </c>
      <c r="L169" s="116" t="str">
        <f aca="false">MID(A17,16,2)</f>
        <v>00</v>
      </c>
      <c r="M169" s="117" t="str">
        <f aca="false">MID(A17,18,2)</f>
        <v>00</v>
      </c>
      <c r="N169" s="46" t="s">
        <v>67</v>
      </c>
      <c r="P169" s="62" t="s">
        <v>67</v>
      </c>
      <c r="Q169" s="63" t="s">
        <v>68</v>
      </c>
      <c r="R169" s="64" t="s">
        <v>69</v>
      </c>
      <c r="S169" s="46"/>
      <c r="T169" s="62" t="s">
        <v>67</v>
      </c>
      <c r="U169" s="63" t="s">
        <v>68</v>
      </c>
      <c r="V169" s="64" t="s">
        <v>69</v>
      </c>
      <c r="W169" s="46"/>
      <c r="X169" s="62" t="s">
        <v>67</v>
      </c>
      <c r="Y169" s="63" t="s">
        <v>68</v>
      </c>
      <c r="Z169" s="64" t="s">
        <v>69</v>
      </c>
      <c r="AA169" s="46"/>
      <c r="AB169" s="62" t="s">
        <v>67</v>
      </c>
      <c r="AC169" s="63" t="s">
        <v>68</v>
      </c>
      <c r="AD169" s="64" t="s">
        <v>69</v>
      </c>
      <c r="AE169" s="46"/>
      <c r="AF169" s="89"/>
      <c r="AG169" s="89"/>
      <c r="AH169" s="89"/>
      <c r="AI169" s="89"/>
      <c r="AJ169" s="66" t="s">
        <v>70</v>
      </c>
      <c r="AK169" s="66"/>
    </row>
    <row r="170" customFormat="false" ht="15" hidden="false" customHeight="false" outlineLevel="0" collapsed="false">
      <c r="C170" s="53" t="s">
        <v>71</v>
      </c>
      <c r="D170" s="45" t="str">
        <f aca="false">HEX2BIN(D169,8)</f>
        <v>00000111</v>
      </c>
      <c r="E170" s="45" t="str">
        <f aca="false">HEX2BIN(E169,8)</f>
        <v>00100000</v>
      </c>
      <c r="F170" s="45" t="str">
        <f aca="false">HEX2BIN(F169,8)</f>
        <v>00000100</v>
      </c>
      <c r="G170" s="45" t="str">
        <f aca="false">HEX2BIN(G169,8)</f>
        <v>00010011</v>
      </c>
      <c r="H170" s="45" t="str">
        <f aca="false">HEX2BIN(H169,8)</f>
        <v>00000000</v>
      </c>
      <c r="I170" s="45" t="str">
        <f aca="false">HEX2BIN(I169,8)</f>
        <v>00000000</v>
      </c>
      <c r="J170" s="45" t="str">
        <f aca="false">HEX2BIN(J169,8)</f>
        <v>00000000</v>
      </c>
      <c r="K170" s="45" t="str">
        <f aca="false">HEX2BIN(K169,8)</f>
        <v>00000000</v>
      </c>
      <c r="L170" s="45" t="str">
        <f aca="false">HEX2BIN(L169,8)</f>
        <v>00000000</v>
      </c>
      <c r="M170" s="65"/>
      <c r="N170" s="46"/>
      <c r="P170" s="68" t="str">
        <f aca="false">MID(H170,1,1)</f>
        <v>0</v>
      </c>
      <c r="Q170" s="69" t="str">
        <f aca="false">P170</f>
        <v>0</v>
      </c>
      <c r="R170" s="53" t="s">
        <v>72</v>
      </c>
      <c r="S170" s="70" t="s">
        <v>73</v>
      </c>
      <c r="T170" s="68" t="str">
        <f aca="false">MID(I170,1,1)</f>
        <v>0</v>
      </c>
      <c r="U170" s="69" t="str">
        <f aca="false">T170</f>
        <v>0</v>
      </c>
      <c r="V170" s="53" t="s">
        <v>72</v>
      </c>
      <c r="W170" s="70" t="s">
        <v>73</v>
      </c>
      <c r="X170" s="68" t="str">
        <f aca="false">MID(J170,1,1)</f>
        <v>0</v>
      </c>
      <c r="Y170" s="69" t="str">
        <f aca="false">X170</f>
        <v>0</v>
      </c>
      <c r="Z170" s="53" t="s">
        <v>72</v>
      </c>
      <c r="AA170" s="70" t="s">
        <v>73</v>
      </c>
      <c r="AB170" s="68" t="str">
        <f aca="false">MID(K170,1,1)</f>
        <v>0</v>
      </c>
      <c r="AC170" s="69" t="str">
        <f aca="false">AB170</f>
        <v>0</v>
      </c>
      <c r="AD170" s="53" t="s">
        <v>72</v>
      </c>
      <c r="AE170" s="70" t="s">
        <v>73</v>
      </c>
      <c r="AF170" s="89"/>
      <c r="AG170" s="89"/>
      <c r="AH170" s="89"/>
      <c r="AI170" s="89"/>
      <c r="AJ170" s="66"/>
      <c r="AK170" s="66"/>
    </row>
    <row r="171" customFormat="false" ht="15" hidden="false" customHeight="false" outlineLevel="0" collapsed="false">
      <c r="C171" s="53" t="s">
        <v>75</v>
      </c>
      <c r="D171" s="45" t="n">
        <f aca="false">HEX2DEC(D169)</f>
        <v>7</v>
      </c>
      <c r="E171" s="45" t="n">
        <f aca="false">HEX2DEC(E169)</f>
        <v>32</v>
      </c>
      <c r="F171" s="45" t="n">
        <f aca="false">HEX2DEC(F169)</f>
        <v>4</v>
      </c>
      <c r="G171" s="45" t="n">
        <f aca="false">HEX2DEC(G169)</f>
        <v>19</v>
      </c>
      <c r="H171" s="45" t="n">
        <f aca="false">HEX2DEC(H169)</f>
        <v>0</v>
      </c>
      <c r="I171" s="45" t="n">
        <f aca="false">HEX2DEC(I169)</f>
        <v>0</v>
      </c>
      <c r="J171" s="45" t="n">
        <f aca="false">HEX2DEC(J169)</f>
        <v>0</v>
      </c>
      <c r="K171" s="45" t="n">
        <f aca="false">HEX2DEC(K169)</f>
        <v>0</v>
      </c>
      <c r="L171" s="45" t="n">
        <f aca="false">HEX2DEC(L169)</f>
        <v>0</v>
      </c>
      <c r="M171" s="45" t="n">
        <f aca="false">SUM(D171:L171)</f>
        <v>62</v>
      </c>
      <c r="N171" s="46"/>
      <c r="P171" s="68" t="str">
        <f aca="false">MID(H170,2,1)</f>
        <v>0</v>
      </c>
      <c r="Q171" s="69" t="str">
        <f aca="false">P171</f>
        <v>0</v>
      </c>
      <c r="R171" s="53" t="s">
        <v>76</v>
      </c>
      <c r="S171" s="70" t="s">
        <v>73</v>
      </c>
      <c r="T171" s="68" t="str">
        <f aca="false">MID(I170,2,1)</f>
        <v>0</v>
      </c>
      <c r="U171" s="69" t="str">
        <f aca="false">T171</f>
        <v>0</v>
      </c>
      <c r="V171" s="53" t="s">
        <v>76</v>
      </c>
      <c r="W171" s="70" t="s">
        <v>73</v>
      </c>
      <c r="X171" s="68" t="str">
        <f aca="false">MID(J170,2,1)</f>
        <v>0</v>
      </c>
      <c r="Y171" s="69" t="str">
        <f aca="false">X171</f>
        <v>0</v>
      </c>
      <c r="Z171" s="53" t="s">
        <v>76</v>
      </c>
      <c r="AA171" s="70" t="s">
        <v>73</v>
      </c>
      <c r="AB171" s="68" t="str">
        <f aca="false">MID(K170,2,1)</f>
        <v>0</v>
      </c>
      <c r="AC171" s="69" t="str">
        <f aca="false">AB171</f>
        <v>0</v>
      </c>
      <c r="AD171" s="53" t="s">
        <v>76</v>
      </c>
      <c r="AE171" s="70" t="s">
        <v>73</v>
      </c>
      <c r="AF171" s="89"/>
      <c r="AG171" s="89"/>
      <c r="AH171" s="89"/>
      <c r="AI171" s="89"/>
      <c r="AJ171" s="66"/>
      <c r="AK171" s="66"/>
    </row>
    <row r="172" customFormat="false" ht="15" hidden="false" customHeight="false" outlineLevel="0" collapsed="false">
      <c r="C172" s="53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46"/>
      <c r="P172" s="68" t="str">
        <f aca="false">MID(H170,3,1)</f>
        <v>0</v>
      </c>
      <c r="Q172" s="69" t="str">
        <f aca="false">P172</f>
        <v>0</v>
      </c>
      <c r="R172" s="53" t="s">
        <v>78</v>
      </c>
      <c r="S172" s="70" t="s">
        <v>73</v>
      </c>
      <c r="T172" s="68" t="str">
        <f aca="false">MID(I170,3,1)</f>
        <v>0</v>
      </c>
      <c r="U172" s="69" t="str">
        <f aca="false">T172</f>
        <v>0</v>
      </c>
      <c r="V172" s="53" t="s">
        <v>78</v>
      </c>
      <c r="W172" s="70" t="s">
        <v>73</v>
      </c>
      <c r="X172" s="68" t="str">
        <f aca="false">MID(J170,3,1)</f>
        <v>0</v>
      </c>
      <c r="Y172" s="69" t="str">
        <f aca="false">X172</f>
        <v>0</v>
      </c>
      <c r="Z172" s="53" t="s">
        <v>78</v>
      </c>
      <c r="AA172" s="70" t="s">
        <v>73</v>
      </c>
      <c r="AB172" s="68" t="str">
        <f aca="false">MID(K170,3,1)</f>
        <v>0</v>
      </c>
      <c r="AC172" s="69" t="str">
        <f aca="false">AB172</f>
        <v>0</v>
      </c>
      <c r="AD172" s="53" t="s">
        <v>78</v>
      </c>
      <c r="AE172" s="70" t="s">
        <v>73</v>
      </c>
      <c r="AF172" s="89"/>
      <c r="AG172" s="89"/>
      <c r="AH172" s="89"/>
      <c r="AI172" s="89"/>
      <c r="AJ172" s="66"/>
      <c r="AK172" s="66"/>
    </row>
    <row r="173" customFormat="false" ht="15.75" hidden="false" customHeight="false" outlineLevel="0" collapsed="false">
      <c r="C173" s="53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46"/>
      <c r="P173" s="68" t="str">
        <f aca="false">MID(H170,4,1)</f>
        <v>0</v>
      </c>
      <c r="Q173" s="69" t="str">
        <f aca="false">P173</f>
        <v>0</v>
      </c>
      <c r="R173" s="53" t="s">
        <v>79</v>
      </c>
      <c r="S173" s="70" t="s">
        <v>73</v>
      </c>
      <c r="T173" s="68" t="str">
        <f aca="false">MID(I170,4,1)</f>
        <v>0</v>
      </c>
      <c r="U173" s="69" t="str">
        <f aca="false">T173</f>
        <v>0</v>
      </c>
      <c r="V173" s="53" t="s">
        <v>79</v>
      </c>
      <c r="W173" s="70" t="s">
        <v>73</v>
      </c>
      <c r="X173" s="68" t="str">
        <f aca="false">MID(J170,4,1)</f>
        <v>0</v>
      </c>
      <c r="Y173" s="69" t="str">
        <f aca="false">X173</f>
        <v>0</v>
      </c>
      <c r="Z173" s="53" t="s">
        <v>79</v>
      </c>
      <c r="AA173" s="70" t="s">
        <v>73</v>
      </c>
      <c r="AB173" s="68" t="str">
        <f aca="false">MID(K170,4,1)</f>
        <v>0</v>
      </c>
      <c r="AC173" s="69" t="str">
        <f aca="false">AB173</f>
        <v>0</v>
      </c>
      <c r="AD173" s="53" t="s">
        <v>79</v>
      </c>
      <c r="AE173" s="70" t="s">
        <v>73</v>
      </c>
      <c r="AF173" s="89"/>
      <c r="AG173" s="89"/>
      <c r="AH173" s="89"/>
      <c r="AI173" s="89"/>
      <c r="AJ173" s="66"/>
      <c r="AK173" s="66"/>
    </row>
    <row r="174" customFormat="false" ht="15.75" hidden="false" customHeight="false" outlineLevel="0" collapsed="false">
      <c r="C174" s="53" t="s">
        <v>62</v>
      </c>
      <c r="D174" s="73" t="str">
        <f aca="false">D169</f>
        <v>07</v>
      </c>
      <c r="E174" s="74" t="str">
        <f aca="false">E169</f>
        <v>20</v>
      </c>
      <c r="F174" s="74" t="str">
        <f aca="false">F169</f>
        <v>04</v>
      </c>
      <c r="G174" s="75" t="str">
        <f aca="false">G169</f>
        <v>13</v>
      </c>
      <c r="H174" s="76" t="str">
        <f aca="false">BIN2HEX(H175,2)</f>
        <v>00</v>
      </c>
      <c r="I174" s="77" t="str">
        <f aca="false">BIN2HEX(I175,2)</f>
        <v>00</v>
      </c>
      <c r="J174" s="78" t="str">
        <f aca="false">BIN2HEX(J175,2)</f>
        <v>00</v>
      </c>
      <c r="K174" s="79" t="str">
        <f aca="false">BIN2HEX(K175,2)</f>
        <v>00</v>
      </c>
      <c r="L174" s="131" t="str">
        <f aca="false">L169</f>
        <v>00</v>
      </c>
      <c r="M174" s="81" t="str">
        <f aca="false">IF(LEN(M175)&gt;2,MID(M175,2,2),M175)</f>
        <v>3E</v>
      </c>
      <c r="N174" s="46" t="s">
        <v>68</v>
      </c>
      <c r="P174" s="68" t="str">
        <f aca="false">MID(H170,5,1)</f>
        <v>0</v>
      </c>
      <c r="Q174" s="69" t="str">
        <f aca="false">P174</f>
        <v>0</v>
      </c>
      <c r="R174" s="53" t="s">
        <v>80</v>
      </c>
      <c r="S174" s="70" t="s">
        <v>73</v>
      </c>
      <c r="T174" s="68" t="str">
        <f aca="false">MID(I170,5,1)</f>
        <v>0</v>
      </c>
      <c r="U174" s="69" t="str">
        <f aca="false">T174</f>
        <v>0</v>
      </c>
      <c r="V174" s="53" t="s">
        <v>80</v>
      </c>
      <c r="W174" s="70" t="s">
        <v>73</v>
      </c>
      <c r="X174" s="68" t="str">
        <f aca="false">MID(J170,5,1)</f>
        <v>0</v>
      </c>
      <c r="Y174" s="69" t="str">
        <f aca="false">X174</f>
        <v>0</v>
      </c>
      <c r="Z174" s="53" t="s">
        <v>80</v>
      </c>
      <c r="AA174" s="70" t="s">
        <v>73</v>
      </c>
      <c r="AB174" s="68" t="str">
        <f aca="false">MID(K170,5,1)</f>
        <v>0</v>
      </c>
      <c r="AC174" s="69" t="str">
        <f aca="false">AB174</f>
        <v>0</v>
      </c>
      <c r="AD174" s="53" t="s">
        <v>80</v>
      </c>
      <c r="AE174" s="70" t="s">
        <v>73</v>
      </c>
      <c r="AF174" s="89"/>
      <c r="AG174" s="89"/>
      <c r="AH174" s="89"/>
      <c r="AI174" s="89"/>
      <c r="AJ174" s="66"/>
      <c r="AK174" s="66"/>
    </row>
    <row r="175" customFormat="false" ht="15" hidden="false" customHeight="false" outlineLevel="0" collapsed="false">
      <c r="C175" s="53" t="s">
        <v>71</v>
      </c>
      <c r="D175" s="45" t="str">
        <f aca="false">HEX2BIN(D174,8)</f>
        <v>00000111</v>
      </c>
      <c r="E175" s="45" t="str">
        <f aca="false">HEX2BIN(E174,8)</f>
        <v>00100000</v>
      </c>
      <c r="F175" s="45" t="str">
        <f aca="false">HEX2BIN(F174,8)</f>
        <v>00000100</v>
      </c>
      <c r="G175" s="45" t="str">
        <f aca="false">HEX2BIN(G174,8)</f>
        <v>00010011</v>
      </c>
      <c r="H175" s="82" t="str">
        <f aca="false">Q170&amp;Q171&amp;Q172&amp;Q173&amp;Q174&amp;Q175&amp;Q176&amp;Q177</f>
        <v>00000000</v>
      </c>
      <c r="I175" s="45" t="str">
        <f aca="false">U170&amp;U171&amp;U172&amp;U173&amp;U174&amp;U175&amp;U176&amp;U177</f>
        <v>00000000</v>
      </c>
      <c r="J175" s="82" t="str">
        <f aca="false">Y170&amp;Y171&amp;Y172&amp;Y173&amp;Y174&amp;Y175&amp;Y176&amp;Y177</f>
        <v>00000000</v>
      </c>
      <c r="K175" s="82" t="str">
        <f aca="false">AC170&amp;AC171&amp;AC172&amp;AC173&amp;AC174&amp;AC175&amp;AC176&amp;AC177</f>
        <v>00000000</v>
      </c>
      <c r="L175" s="45"/>
      <c r="M175" s="45" t="str">
        <f aca="false">DEC2HEX(M176)</f>
        <v>3E</v>
      </c>
      <c r="N175" s="46"/>
      <c r="P175" s="68" t="str">
        <f aca="false">MID(H170,6,1)</f>
        <v>0</v>
      </c>
      <c r="Q175" s="69" t="str">
        <f aca="false">P175</f>
        <v>0</v>
      </c>
      <c r="R175" s="53" t="s">
        <v>83</v>
      </c>
      <c r="S175" s="70" t="s">
        <v>73</v>
      </c>
      <c r="T175" s="68" t="str">
        <f aca="false">MID(I170,6,1)</f>
        <v>0</v>
      </c>
      <c r="U175" s="69" t="str">
        <f aca="false">T175</f>
        <v>0</v>
      </c>
      <c r="V175" s="53" t="s">
        <v>83</v>
      </c>
      <c r="W175" s="70" t="s">
        <v>73</v>
      </c>
      <c r="X175" s="68" t="str">
        <f aca="false">MID(J170,6,1)</f>
        <v>0</v>
      </c>
      <c r="Y175" s="69" t="str">
        <f aca="false">X175</f>
        <v>0</v>
      </c>
      <c r="Z175" s="53" t="s">
        <v>83</v>
      </c>
      <c r="AA175" s="70" t="s">
        <v>73</v>
      </c>
      <c r="AB175" s="68" t="str">
        <f aca="false">MID(K170,6,1)</f>
        <v>0</v>
      </c>
      <c r="AC175" s="69" t="str">
        <f aca="false">AB175</f>
        <v>0</v>
      </c>
      <c r="AD175" s="53" t="s">
        <v>83</v>
      </c>
      <c r="AE175" s="70" t="s">
        <v>73</v>
      </c>
      <c r="AF175" s="89"/>
      <c r="AG175" s="89"/>
      <c r="AH175" s="89"/>
      <c r="AI175" s="89"/>
      <c r="AJ175" s="66"/>
      <c r="AK175" s="66"/>
    </row>
    <row r="176" customFormat="false" ht="15" hidden="false" customHeight="false" outlineLevel="0" collapsed="false">
      <c r="C176" s="53" t="s">
        <v>75</v>
      </c>
      <c r="D176" s="45" t="n">
        <f aca="false">HEX2DEC(D174)</f>
        <v>7</v>
      </c>
      <c r="E176" s="45" t="n">
        <f aca="false">HEX2DEC(E174)</f>
        <v>32</v>
      </c>
      <c r="F176" s="45" t="n">
        <f aca="false">HEX2DEC(F174)</f>
        <v>4</v>
      </c>
      <c r="G176" s="45" t="n">
        <f aca="false">HEX2DEC(G174)</f>
        <v>19</v>
      </c>
      <c r="H176" s="45" t="n">
        <f aca="false">HEX2DEC(H174)</f>
        <v>0</v>
      </c>
      <c r="I176" s="45" t="n">
        <f aca="false">HEX2DEC(I174)</f>
        <v>0</v>
      </c>
      <c r="J176" s="45" t="n">
        <f aca="false">HEX2DEC(J174)</f>
        <v>0</v>
      </c>
      <c r="K176" s="45" t="n">
        <f aca="false">HEX2DEC(K174)</f>
        <v>0</v>
      </c>
      <c r="L176" s="45" t="n">
        <f aca="false">HEX2DEC(L174)</f>
        <v>0</v>
      </c>
      <c r="M176" s="45" t="n">
        <f aca="false">SUM(D176:L176)</f>
        <v>62</v>
      </c>
      <c r="N176" s="46"/>
      <c r="P176" s="68" t="str">
        <f aca="false">MID(H170,7,1)</f>
        <v>0</v>
      </c>
      <c r="Q176" s="69" t="str">
        <f aca="false">P176</f>
        <v>0</v>
      </c>
      <c r="R176" s="53" t="s">
        <v>84</v>
      </c>
      <c r="S176" s="70" t="s">
        <v>73</v>
      </c>
      <c r="T176" s="68" t="str">
        <f aca="false">MID(I170,7,1)</f>
        <v>0</v>
      </c>
      <c r="U176" s="69" t="str">
        <f aca="false">T176</f>
        <v>0</v>
      </c>
      <c r="V176" s="53" t="s">
        <v>84</v>
      </c>
      <c r="W176" s="70" t="s">
        <v>73</v>
      </c>
      <c r="X176" s="68" t="str">
        <f aca="false">MID(J170,7,1)</f>
        <v>0</v>
      </c>
      <c r="Y176" s="69" t="str">
        <f aca="false">X176</f>
        <v>0</v>
      </c>
      <c r="Z176" s="53" t="s">
        <v>84</v>
      </c>
      <c r="AA176" s="70" t="s">
        <v>73</v>
      </c>
      <c r="AB176" s="68" t="str">
        <f aca="false">MID(K170,7,1)</f>
        <v>0</v>
      </c>
      <c r="AC176" s="69" t="str">
        <f aca="false">AB176</f>
        <v>0</v>
      </c>
      <c r="AD176" s="53" t="s">
        <v>84</v>
      </c>
      <c r="AE176" s="90" t="s">
        <v>312</v>
      </c>
      <c r="AF176" s="89"/>
      <c r="AG176" s="89"/>
      <c r="AH176" s="89"/>
      <c r="AI176" s="89"/>
      <c r="AJ176" s="66"/>
      <c r="AK176" s="66"/>
    </row>
    <row r="177" customFormat="false" ht="15.75" hidden="false" customHeight="false" outlineLevel="0" collapsed="false">
      <c r="C177" s="83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5"/>
      <c r="P177" s="86" t="str">
        <f aca="false">MID(H170,8,1)</f>
        <v>0</v>
      </c>
      <c r="Q177" s="93" t="str">
        <f aca="false">P177</f>
        <v>0</v>
      </c>
      <c r="R177" s="83" t="s">
        <v>86</v>
      </c>
      <c r="S177" s="34" t="s">
        <v>73</v>
      </c>
      <c r="T177" s="86" t="str">
        <f aca="false">MID(I170,8,1)</f>
        <v>0</v>
      </c>
      <c r="U177" s="93" t="str">
        <f aca="false">T177</f>
        <v>0</v>
      </c>
      <c r="V177" s="83" t="s">
        <v>86</v>
      </c>
      <c r="W177" s="34" t="s">
        <v>73</v>
      </c>
      <c r="X177" s="86" t="str">
        <f aca="false">MID(J170,8,1)</f>
        <v>0</v>
      </c>
      <c r="Y177" s="93" t="str">
        <f aca="false">X177</f>
        <v>0</v>
      </c>
      <c r="Z177" s="83" t="s">
        <v>86</v>
      </c>
      <c r="AA177" s="34" t="s">
        <v>73</v>
      </c>
      <c r="AB177" s="86" t="str">
        <f aca="false">MID(K170,8,1)</f>
        <v>0</v>
      </c>
      <c r="AC177" s="93" t="str">
        <f aca="false">AB177</f>
        <v>0</v>
      </c>
      <c r="AD177" s="83" t="s">
        <v>86</v>
      </c>
      <c r="AE177" s="34" t="s">
        <v>73</v>
      </c>
      <c r="AF177" s="89"/>
      <c r="AG177" s="89"/>
      <c r="AH177" s="89"/>
      <c r="AI177" s="89"/>
      <c r="AJ177" s="66"/>
      <c r="AK177" s="66"/>
    </row>
    <row r="178" customFormat="false" ht="15.75" hidden="false" customHeight="false" outlineLevel="0" collapsed="false"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 t="s">
        <v>47</v>
      </c>
      <c r="N178" s="42"/>
      <c r="P178" s="43" t="s">
        <v>313</v>
      </c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</row>
    <row r="179" customFormat="false" ht="15.75" hidden="false" customHeight="false" outlineLevel="0" collapsed="false">
      <c r="C179" s="53"/>
      <c r="D179" s="44" t="s">
        <v>314</v>
      </c>
      <c r="E179" s="44"/>
      <c r="F179" s="44"/>
      <c r="G179" s="44"/>
      <c r="H179" s="45" t="s">
        <v>50</v>
      </c>
      <c r="I179" s="45" t="s">
        <v>51</v>
      </c>
      <c r="J179" s="45" t="s">
        <v>52</v>
      </c>
      <c r="K179" s="45" t="s">
        <v>53</v>
      </c>
      <c r="L179" s="45" t="s">
        <v>54</v>
      </c>
      <c r="M179" s="45" t="s">
        <v>55</v>
      </c>
      <c r="N179" s="46"/>
      <c r="P179" s="47" t="s">
        <v>315</v>
      </c>
      <c r="Q179" s="47"/>
      <c r="R179" s="47"/>
      <c r="S179" s="47"/>
      <c r="T179" s="48" t="s">
        <v>57</v>
      </c>
      <c r="U179" s="48"/>
      <c r="V179" s="48"/>
      <c r="W179" s="48"/>
      <c r="X179" s="49" t="s">
        <v>58</v>
      </c>
      <c r="Y179" s="49"/>
      <c r="Z179" s="49"/>
      <c r="AA179" s="49"/>
      <c r="AB179" s="50" t="s">
        <v>59</v>
      </c>
      <c r="AC179" s="50"/>
      <c r="AD179" s="50"/>
      <c r="AE179" s="50"/>
      <c r="AF179" s="92" t="s">
        <v>103</v>
      </c>
      <c r="AG179" s="92"/>
      <c r="AH179" s="92"/>
      <c r="AI179" s="92"/>
      <c r="AJ179" s="52" t="s">
        <v>61</v>
      </c>
      <c r="AK179" s="52"/>
    </row>
    <row r="180" customFormat="false" ht="15.75" hidden="false" customHeight="false" outlineLevel="0" collapsed="false">
      <c r="C180" s="53" t="s">
        <v>62</v>
      </c>
      <c r="D180" s="54" t="s">
        <v>63</v>
      </c>
      <c r="E180" s="55" t="s">
        <v>131</v>
      </c>
      <c r="F180" s="74" t="str">
        <f aca="false">MID(A18,4,2)</f>
        <v>04</v>
      </c>
      <c r="G180" s="56" t="s">
        <v>316</v>
      </c>
      <c r="H180" s="114" t="str">
        <f aca="false">MID(A18,8,2)</f>
        <v>00</v>
      </c>
      <c r="I180" s="115" t="str">
        <f aca="false">MID(A18,10,2)</f>
        <v>00</v>
      </c>
      <c r="J180" s="78" t="str">
        <f aca="false">MID(A18,12,2)</f>
        <v>00</v>
      </c>
      <c r="K180" s="115" t="str">
        <f aca="false">MID(A18,14,2)</f>
        <v>00</v>
      </c>
      <c r="L180" s="116" t="str">
        <f aca="false">MID(A18,16,2)</f>
        <v>00</v>
      </c>
      <c r="M180" s="117" t="str">
        <f aca="false">MID(A18,18,2)</f>
        <v>00</v>
      </c>
      <c r="N180" s="46" t="s">
        <v>67</v>
      </c>
      <c r="P180" s="89"/>
      <c r="Q180" s="89"/>
      <c r="R180" s="89"/>
      <c r="S180" s="89"/>
      <c r="T180" s="62" t="s">
        <v>67</v>
      </c>
      <c r="U180" s="63" t="s">
        <v>68</v>
      </c>
      <c r="V180" s="64" t="s">
        <v>69</v>
      </c>
      <c r="W180" s="46"/>
      <c r="X180" s="62" t="s">
        <v>67</v>
      </c>
      <c r="Y180" s="63" t="s">
        <v>68</v>
      </c>
      <c r="Z180" s="64" t="s">
        <v>69</v>
      </c>
      <c r="AA180" s="46"/>
      <c r="AB180" s="62" t="s">
        <v>67</v>
      </c>
      <c r="AC180" s="63" t="s">
        <v>68</v>
      </c>
      <c r="AD180" s="64" t="s">
        <v>69</v>
      </c>
      <c r="AE180" s="46"/>
      <c r="AF180" s="62" t="s">
        <v>67</v>
      </c>
      <c r="AG180" s="63" t="s">
        <v>68</v>
      </c>
      <c r="AH180" s="64" t="s">
        <v>69</v>
      </c>
      <c r="AI180" s="65"/>
      <c r="AJ180" s="66" t="s">
        <v>70</v>
      </c>
      <c r="AK180" s="66"/>
    </row>
    <row r="181" customFormat="false" ht="15" hidden="false" customHeight="false" outlineLevel="0" collapsed="false">
      <c r="C181" s="53" t="s">
        <v>71</v>
      </c>
      <c r="D181" s="45" t="str">
        <f aca="false">HEX2BIN(D180,8)</f>
        <v>00000111</v>
      </c>
      <c r="E181" s="45" t="str">
        <f aca="false">HEX2BIN(E180,8)</f>
        <v>00100000</v>
      </c>
      <c r="F181" s="45" t="str">
        <f aca="false">HEX2BIN(F180,8)</f>
        <v>00000100</v>
      </c>
      <c r="G181" s="45" t="str">
        <f aca="false">HEX2BIN(G180,8)</f>
        <v>00010100</v>
      </c>
      <c r="H181" s="45" t="str">
        <f aca="false">HEX2BIN(H180,8)</f>
        <v>00000000</v>
      </c>
      <c r="I181" s="45" t="str">
        <f aca="false">HEX2BIN(I180,8)</f>
        <v>00000000</v>
      </c>
      <c r="J181" s="45" t="str">
        <f aca="false">HEX2BIN(J180,8)</f>
        <v>00000000</v>
      </c>
      <c r="K181" s="45" t="str">
        <f aca="false">HEX2BIN(K180,8)</f>
        <v>00000000</v>
      </c>
      <c r="L181" s="45" t="str">
        <f aca="false">HEX2BIN(L180,8)</f>
        <v>00000000</v>
      </c>
      <c r="M181" s="67"/>
      <c r="N181" s="46"/>
      <c r="P181" s="89"/>
      <c r="Q181" s="89"/>
      <c r="R181" s="89"/>
      <c r="S181" s="89"/>
      <c r="T181" s="68" t="str">
        <f aca="false">MID(I181,1,1)</f>
        <v>0</v>
      </c>
      <c r="U181" s="69" t="str">
        <f aca="false">T181</f>
        <v>0</v>
      </c>
      <c r="V181" s="53" t="s">
        <v>72</v>
      </c>
      <c r="W181" s="70" t="s">
        <v>73</v>
      </c>
      <c r="X181" s="68" t="str">
        <f aca="false">MID(J181,1,1)</f>
        <v>0</v>
      </c>
      <c r="Y181" s="69" t="str">
        <f aca="false">X181</f>
        <v>0</v>
      </c>
      <c r="Z181" s="53" t="s">
        <v>72</v>
      </c>
      <c r="AA181" s="70" t="s">
        <v>73</v>
      </c>
      <c r="AB181" s="68" t="str">
        <f aca="false">MID(K181,1,1)</f>
        <v>0</v>
      </c>
      <c r="AC181" s="69" t="str">
        <f aca="false">AB181</f>
        <v>0</v>
      </c>
      <c r="AD181" s="53" t="s">
        <v>72</v>
      </c>
      <c r="AE181" s="70" t="s">
        <v>73</v>
      </c>
      <c r="AF181" s="68" t="str">
        <f aca="false">MID(L181,1,1)</f>
        <v>0</v>
      </c>
      <c r="AG181" s="69" t="str">
        <f aca="false">AF181</f>
        <v>0</v>
      </c>
      <c r="AH181" s="53" t="s">
        <v>72</v>
      </c>
      <c r="AI181" s="70" t="s">
        <v>73</v>
      </c>
      <c r="AJ181" s="66"/>
      <c r="AK181" s="66"/>
    </row>
    <row r="182" customFormat="false" ht="15" hidden="false" customHeight="false" outlineLevel="0" collapsed="false">
      <c r="C182" s="53" t="s">
        <v>75</v>
      </c>
      <c r="D182" s="45" t="n">
        <f aca="false">HEX2DEC(D180)</f>
        <v>7</v>
      </c>
      <c r="E182" s="45" t="n">
        <f aca="false">HEX2DEC(E180)</f>
        <v>32</v>
      </c>
      <c r="F182" s="45" t="n">
        <f aca="false">HEX2DEC(F180)</f>
        <v>4</v>
      </c>
      <c r="G182" s="45" t="n">
        <f aca="false">HEX2DEC(G180)</f>
        <v>20</v>
      </c>
      <c r="H182" s="45" t="n">
        <f aca="false">HEX2DEC(H180)</f>
        <v>0</v>
      </c>
      <c r="I182" s="45" t="n">
        <f aca="false">HEX2DEC(I180)</f>
        <v>0</v>
      </c>
      <c r="J182" s="45" t="n">
        <f aca="false">HEX2DEC(J180)</f>
        <v>0</v>
      </c>
      <c r="K182" s="45" t="n">
        <f aca="false">HEX2DEC(K180)</f>
        <v>0</v>
      </c>
      <c r="L182" s="45" t="n">
        <f aca="false">HEX2DEC(L180)</f>
        <v>0</v>
      </c>
      <c r="M182" s="45" t="n">
        <f aca="false">SUM(D182:L182)</f>
        <v>63</v>
      </c>
      <c r="N182" s="46"/>
      <c r="P182" s="89"/>
      <c r="Q182" s="89"/>
      <c r="R182" s="89"/>
      <c r="S182" s="89"/>
      <c r="T182" s="68" t="str">
        <f aca="false">MID(I181,2,1)</f>
        <v>0</v>
      </c>
      <c r="U182" s="69" t="str">
        <f aca="false">T182</f>
        <v>0</v>
      </c>
      <c r="V182" s="53" t="s">
        <v>76</v>
      </c>
      <c r="W182" s="70" t="s">
        <v>73</v>
      </c>
      <c r="X182" s="68" t="str">
        <f aca="false">MID(J181,2,1)</f>
        <v>0</v>
      </c>
      <c r="Y182" s="69" t="str">
        <f aca="false">X182</f>
        <v>0</v>
      </c>
      <c r="Z182" s="53" t="s">
        <v>76</v>
      </c>
      <c r="AA182" s="70" t="s">
        <v>73</v>
      </c>
      <c r="AB182" s="68" t="str">
        <f aca="false">MID(K181,2,1)</f>
        <v>0</v>
      </c>
      <c r="AC182" s="69" t="str">
        <f aca="false">AB182</f>
        <v>0</v>
      </c>
      <c r="AD182" s="53" t="s">
        <v>76</v>
      </c>
      <c r="AE182" s="70" t="s">
        <v>73</v>
      </c>
      <c r="AF182" s="68" t="str">
        <f aca="false">MID(L181,2,1)</f>
        <v>0</v>
      </c>
      <c r="AG182" s="69" t="str">
        <f aca="false">AF182</f>
        <v>0</v>
      </c>
      <c r="AH182" s="53" t="s">
        <v>76</v>
      </c>
      <c r="AI182" s="70" t="s">
        <v>73</v>
      </c>
      <c r="AJ182" s="66"/>
      <c r="AK182" s="66"/>
    </row>
    <row r="183" customFormat="false" ht="15" hidden="false" customHeight="false" outlineLevel="0" collapsed="false">
      <c r="C183" s="53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46"/>
      <c r="P183" s="89"/>
      <c r="Q183" s="89"/>
      <c r="R183" s="89"/>
      <c r="S183" s="89"/>
      <c r="T183" s="68" t="str">
        <f aca="false">MID(I181,3,1)</f>
        <v>0</v>
      </c>
      <c r="U183" s="69" t="str">
        <f aca="false">T183</f>
        <v>0</v>
      </c>
      <c r="V183" s="53" t="s">
        <v>78</v>
      </c>
      <c r="W183" s="145" t="s">
        <v>317</v>
      </c>
      <c r="X183" s="68" t="str">
        <f aca="false">MID(J181,3,1)</f>
        <v>0</v>
      </c>
      <c r="Y183" s="69" t="str">
        <f aca="false">X183</f>
        <v>0</v>
      </c>
      <c r="Z183" s="53" t="s">
        <v>78</v>
      </c>
      <c r="AA183" s="70" t="s">
        <v>73</v>
      </c>
      <c r="AB183" s="68" t="str">
        <f aca="false">MID(K181,3,1)</f>
        <v>0</v>
      </c>
      <c r="AC183" s="69" t="str">
        <f aca="false">AB183</f>
        <v>0</v>
      </c>
      <c r="AD183" s="53" t="s">
        <v>78</v>
      </c>
      <c r="AE183" s="70" t="s">
        <v>73</v>
      </c>
      <c r="AF183" s="68" t="str">
        <f aca="false">MID(L181,3,1)</f>
        <v>0</v>
      </c>
      <c r="AG183" s="69" t="str">
        <f aca="false">AF183</f>
        <v>0</v>
      </c>
      <c r="AH183" s="53" t="s">
        <v>78</v>
      </c>
      <c r="AI183" s="70" t="s">
        <v>73</v>
      </c>
      <c r="AJ183" s="66"/>
      <c r="AK183" s="66"/>
    </row>
    <row r="184" customFormat="false" ht="15.75" hidden="false" customHeight="false" outlineLevel="0" collapsed="false">
      <c r="C184" s="53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46"/>
      <c r="P184" s="89"/>
      <c r="Q184" s="89"/>
      <c r="R184" s="89"/>
      <c r="S184" s="89"/>
      <c r="T184" s="68" t="str">
        <f aca="false">MID(I181,4,1)</f>
        <v>0</v>
      </c>
      <c r="U184" s="69" t="str">
        <f aca="false">T184</f>
        <v>0</v>
      </c>
      <c r="V184" s="53" t="s">
        <v>79</v>
      </c>
      <c r="W184" s="145" t="s">
        <v>318</v>
      </c>
      <c r="X184" s="68" t="str">
        <f aca="false">MID(J181,4,1)</f>
        <v>0</v>
      </c>
      <c r="Y184" s="69" t="str">
        <f aca="false">X184</f>
        <v>0</v>
      </c>
      <c r="Z184" s="53" t="s">
        <v>79</v>
      </c>
      <c r="AA184" s="70" t="s">
        <v>73</v>
      </c>
      <c r="AB184" s="68" t="str">
        <f aca="false">MID(K181,4,1)</f>
        <v>0</v>
      </c>
      <c r="AC184" s="69" t="str">
        <f aca="false">AB184</f>
        <v>0</v>
      </c>
      <c r="AD184" s="53" t="s">
        <v>79</v>
      </c>
      <c r="AE184" s="70" t="s">
        <v>73</v>
      </c>
      <c r="AF184" s="68" t="str">
        <f aca="false">MID(L181,4,1)</f>
        <v>0</v>
      </c>
      <c r="AG184" s="69" t="str">
        <f aca="false">AF184</f>
        <v>0</v>
      </c>
      <c r="AH184" s="53" t="s">
        <v>79</v>
      </c>
      <c r="AI184" s="70" t="s">
        <v>73</v>
      </c>
      <c r="AJ184" s="66"/>
      <c r="AK184" s="66"/>
    </row>
    <row r="185" customFormat="false" ht="15.75" hidden="false" customHeight="false" outlineLevel="0" collapsed="false">
      <c r="C185" s="53" t="s">
        <v>62</v>
      </c>
      <c r="D185" s="73" t="str">
        <f aca="false">D180</f>
        <v>07</v>
      </c>
      <c r="E185" s="74" t="str">
        <f aca="false">E180</f>
        <v>20</v>
      </c>
      <c r="F185" s="74" t="str">
        <f aca="false">F180</f>
        <v>04</v>
      </c>
      <c r="G185" s="75" t="str">
        <f aca="false">G180</f>
        <v>14</v>
      </c>
      <c r="H185" s="141" t="str">
        <f aca="false">H180</f>
        <v>00</v>
      </c>
      <c r="I185" s="77" t="str">
        <f aca="false">BIN2HEX(I186,2)</f>
        <v>00</v>
      </c>
      <c r="J185" s="78" t="str">
        <f aca="false">BIN2HEX(J186,2)</f>
        <v>00</v>
      </c>
      <c r="K185" s="79" t="str">
        <f aca="false">BIN2HEX(K186,2)</f>
        <v>00</v>
      </c>
      <c r="L185" s="80" t="str">
        <f aca="false">BIN2HEX(L186,2)</f>
        <v>00</v>
      </c>
      <c r="M185" s="81" t="str">
        <f aca="false">IF(LEN(M186)&gt;2,MID(M186,2,2),M186)</f>
        <v>3F</v>
      </c>
      <c r="N185" s="46" t="s">
        <v>68</v>
      </c>
      <c r="P185" s="89"/>
      <c r="Q185" s="89"/>
      <c r="R185" s="89"/>
      <c r="S185" s="89"/>
      <c r="T185" s="68" t="str">
        <f aca="false">MID(I181,5,1)</f>
        <v>0</v>
      </c>
      <c r="U185" s="69" t="str">
        <f aca="false">T185</f>
        <v>0</v>
      </c>
      <c r="V185" s="53" t="s">
        <v>80</v>
      </c>
      <c r="W185" s="70" t="s">
        <v>73</v>
      </c>
      <c r="X185" s="68" t="str">
        <f aca="false">MID(J181,5,1)</f>
        <v>0</v>
      </c>
      <c r="Y185" s="69" t="str">
        <f aca="false">X185</f>
        <v>0</v>
      </c>
      <c r="Z185" s="53" t="s">
        <v>80</v>
      </c>
      <c r="AA185" s="70" t="s">
        <v>73</v>
      </c>
      <c r="AB185" s="68" t="str">
        <f aca="false">MID(K181,5,1)</f>
        <v>0</v>
      </c>
      <c r="AC185" s="69" t="str">
        <f aca="false">AB185</f>
        <v>0</v>
      </c>
      <c r="AD185" s="53" t="s">
        <v>80</v>
      </c>
      <c r="AE185" s="70" t="s">
        <v>73</v>
      </c>
      <c r="AF185" s="68" t="str">
        <f aca="false">MID(L181,5,1)</f>
        <v>0</v>
      </c>
      <c r="AG185" s="69" t="str">
        <f aca="false">AF185</f>
        <v>0</v>
      </c>
      <c r="AH185" s="53" t="s">
        <v>80</v>
      </c>
      <c r="AI185" s="70" t="s">
        <v>73</v>
      </c>
      <c r="AJ185" s="66"/>
      <c r="AK185" s="66"/>
    </row>
    <row r="186" customFormat="false" ht="15" hidden="false" customHeight="false" outlineLevel="0" collapsed="false">
      <c r="C186" s="53" t="s">
        <v>71</v>
      </c>
      <c r="D186" s="45" t="str">
        <f aca="false">HEX2BIN(D185,8)</f>
        <v>00000111</v>
      </c>
      <c r="E186" s="45" t="str">
        <f aca="false">HEX2BIN(E185,8)</f>
        <v>00100000</v>
      </c>
      <c r="F186" s="45" t="str">
        <f aca="false">HEX2BIN(F185,8)</f>
        <v>00000100</v>
      </c>
      <c r="G186" s="45" t="str">
        <f aca="false">HEX2BIN(G185,8)</f>
        <v>00010100</v>
      </c>
      <c r="H186" s="82"/>
      <c r="I186" s="45" t="str">
        <f aca="false">U181&amp;U182&amp;U183&amp;U184&amp;U185&amp;U186&amp;U187&amp;U188</f>
        <v>00000000</v>
      </c>
      <c r="J186" s="82" t="str">
        <f aca="false">Y181&amp;Y182&amp;Y183&amp;Y184&amp;Y185&amp;Y186&amp;Y187&amp;Y188</f>
        <v>00000000</v>
      </c>
      <c r="K186" s="82" t="str">
        <f aca="false">AC181&amp;AC182&amp;AC183&amp;AC184&amp;AC185&amp;AC186&amp;AC187&amp;AC188</f>
        <v>00000000</v>
      </c>
      <c r="L186" s="45" t="str">
        <f aca="false">AG181&amp;AG182&amp;AG183&amp;AG184&amp;AG185&amp;AG186&amp;AG187&amp;AG188</f>
        <v>00000000</v>
      </c>
      <c r="M186" s="45" t="str">
        <f aca="false">DEC2HEX(M187)</f>
        <v>3F</v>
      </c>
      <c r="N186" s="46"/>
      <c r="P186" s="89"/>
      <c r="Q186" s="89"/>
      <c r="R186" s="89"/>
      <c r="S186" s="89"/>
      <c r="T186" s="68" t="str">
        <f aca="false">MID(I181,6,1)</f>
        <v>0</v>
      </c>
      <c r="U186" s="69" t="str">
        <f aca="false">T186</f>
        <v>0</v>
      </c>
      <c r="V186" s="53" t="s">
        <v>83</v>
      </c>
      <c r="W186" s="70" t="s">
        <v>73</v>
      </c>
      <c r="X186" s="68" t="str">
        <f aca="false">MID(J181,6,1)</f>
        <v>0</v>
      </c>
      <c r="Y186" s="69" t="str">
        <f aca="false">X186</f>
        <v>0</v>
      </c>
      <c r="Z186" s="53" t="s">
        <v>83</v>
      </c>
      <c r="AA186" s="70" t="s">
        <v>73</v>
      </c>
      <c r="AB186" s="68" t="str">
        <f aca="false">MID(K181,6,1)</f>
        <v>0</v>
      </c>
      <c r="AC186" s="69" t="str">
        <f aca="false">AB186</f>
        <v>0</v>
      </c>
      <c r="AD186" s="53" t="s">
        <v>83</v>
      </c>
      <c r="AE186" s="70" t="s">
        <v>73</v>
      </c>
      <c r="AF186" s="68" t="str">
        <f aca="false">MID(L181,6,1)</f>
        <v>0</v>
      </c>
      <c r="AG186" s="69" t="str">
        <f aca="false">AF186</f>
        <v>0</v>
      </c>
      <c r="AH186" s="53" t="s">
        <v>83</v>
      </c>
      <c r="AI186" s="70" t="s">
        <v>73</v>
      </c>
      <c r="AJ186" s="66"/>
      <c r="AK186" s="66"/>
    </row>
    <row r="187" customFormat="false" ht="15" hidden="false" customHeight="false" outlineLevel="0" collapsed="false">
      <c r="C187" s="53" t="s">
        <v>75</v>
      </c>
      <c r="D187" s="45" t="n">
        <f aca="false">HEX2DEC(D185)</f>
        <v>7</v>
      </c>
      <c r="E187" s="45" t="n">
        <f aca="false">HEX2DEC(E185)</f>
        <v>32</v>
      </c>
      <c r="F187" s="45" t="n">
        <f aca="false">HEX2DEC(F185)</f>
        <v>4</v>
      </c>
      <c r="G187" s="45" t="n">
        <f aca="false">HEX2DEC(G185)</f>
        <v>20</v>
      </c>
      <c r="H187" s="45" t="n">
        <f aca="false">HEX2DEC(H185)</f>
        <v>0</v>
      </c>
      <c r="I187" s="45" t="n">
        <f aca="false">HEX2DEC(I185)</f>
        <v>0</v>
      </c>
      <c r="J187" s="45" t="n">
        <f aca="false">HEX2DEC(J185)</f>
        <v>0</v>
      </c>
      <c r="K187" s="45" t="n">
        <f aca="false">HEX2DEC(K185)</f>
        <v>0</v>
      </c>
      <c r="L187" s="45" t="n">
        <f aca="false">HEX2DEC(L185)</f>
        <v>0</v>
      </c>
      <c r="M187" s="45" t="n">
        <f aca="false">SUM(D187:L187)</f>
        <v>63</v>
      </c>
      <c r="N187" s="46"/>
      <c r="P187" s="89"/>
      <c r="Q187" s="89"/>
      <c r="R187" s="89"/>
      <c r="S187" s="89"/>
      <c r="T187" s="68" t="str">
        <f aca="false">MID(I181,7,1)</f>
        <v>0</v>
      </c>
      <c r="U187" s="69" t="str">
        <f aca="false">T187</f>
        <v>0</v>
      </c>
      <c r="V187" s="53" t="s">
        <v>84</v>
      </c>
      <c r="W187" s="70" t="s">
        <v>73</v>
      </c>
      <c r="X187" s="68" t="str">
        <f aca="false">MID(J181,7,1)</f>
        <v>0</v>
      </c>
      <c r="Y187" s="69" t="str">
        <f aca="false">X187</f>
        <v>0</v>
      </c>
      <c r="Z187" s="53" t="s">
        <v>84</v>
      </c>
      <c r="AA187" s="70" t="s">
        <v>73</v>
      </c>
      <c r="AB187" s="68" t="str">
        <f aca="false">MID(K181,7,1)</f>
        <v>0</v>
      </c>
      <c r="AC187" s="69" t="str">
        <f aca="false">AB187</f>
        <v>0</v>
      </c>
      <c r="AD187" s="53" t="s">
        <v>84</v>
      </c>
      <c r="AE187" s="70" t="s">
        <v>73</v>
      </c>
      <c r="AF187" s="68" t="str">
        <f aca="false">MID(L181,7,1)</f>
        <v>0</v>
      </c>
      <c r="AG187" s="69" t="str">
        <f aca="false">AF187</f>
        <v>0</v>
      </c>
      <c r="AH187" s="53" t="s">
        <v>84</v>
      </c>
      <c r="AI187" s="70" t="s">
        <v>73</v>
      </c>
      <c r="AJ187" s="66"/>
      <c r="AK187" s="66"/>
    </row>
    <row r="188" customFormat="false" ht="15.75" hidden="false" customHeight="false" outlineLevel="0" collapsed="false">
      <c r="C188" s="83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5"/>
      <c r="P188" s="89"/>
      <c r="Q188" s="89"/>
      <c r="R188" s="89"/>
      <c r="S188" s="89"/>
      <c r="T188" s="86" t="str">
        <f aca="false">MID(I181,8,1)</f>
        <v>0</v>
      </c>
      <c r="U188" s="93" t="str">
        <f aca="false">T188</f>
        <v>0</v>
      </c>
      <c r="V188" s="83" t="s">
        <v>86</v>
      </c>
      <c r="W188" s="34" t="s">
        <v>73</v>
      </c>
      <c r="X188" s="86" t="str">
        <f aca="false">MID(J181,8,1)</f>
        <v>0</v>
      </c>
      <c r="Y188" s="93" t="str">
        <f aca="false">X188</f>
        <v>0</v>
      </c>
      <c r="Z188" s="83" t="s">
        <v>86</v>
      </c>
      <c r="AA188" s="34" t="s">
        <v>73</v>
      </c>
      <c r="AB188" s="86" t="str">
        <f aca="false">MID(K181,8,1)</f>
        <v>0</v>
      </c>
      <c r="AC188" s="93" t="str">
        <f aca="false">AB188</f>
        <v>0</v>
      </c>
      <c r="AD188" s="83" t="s">
        <v>86</v>
      </c>
      <c r="AE188" s="34" t="s">
        <v>73</v>
      </c>
      <c r="AF188" s="86" t="str">
        <f aca="false">MID(L181,8,1)</f>
        <v>0</v>
      </c>
      <c r="AG188" s="93" t="str">
        <f aca="false">AF188</f>
        <v>0</v>
      </c>
      <c r="AH188" s="83" t="s">
        <v>86</v>
      </c>
      <c r="AI188" s="34" t="s">
        <v>73</v>
      </c>
      <c r="AJ188" s="66"/>
      <c r="AK188" s="66"/>
    </row>
    <row r="189" customFormat="false" ht="15.75" hidden="false" customHeight="false" outlineLevel="0" collapsed="false"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 t="s">
        <v>47</v>
      </c>
      <c r="N189" s="42"/>
      <c r="P189" s="43" t="s">
        <v>319</v>
      </c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</row>
    <row r="190" customFormat="false" ht="15.75" hidden="false" customHeight="false" outlineLevel="0" collapsed="false">
      <c r="C190" s="53"/>
      <c r="D190" s="44" t="s">
        <v>320</v>
      </c>
      <c r="E190" s="44"/>
      <c r="F190" s="44"/>
      <c r="G190" s="44"/>
      <c r="H190" s="45" t="s">
        <v>50</v>
      </c>
      <c r="I190" s="45" t="s">
        <v>51</v>
      </c>
      <c r="J190" s="45" t="s">
        <v>52</v>
      </c>
      <c r="K190" s="45" t="s">
        <v>53</v>
      </c>
      <c r="L190" s="45" t="s">
        <v>54</v>
      </c>
      <c r="M190" s="45" t="s">
        <v>55</v>
      </c>
      <c r="N190" s="46"/>
      <c r="P190" s="47" t="s">
        <v>56</v>
      </c>
      <c r="Q190" s="47"/>
      <c r="R190" s="47"/>
      <c r="S190" s="47"/>
      <c r="T190" s="48" t="s">
        <v>57</v>
      </c>
      <c r="U190" s="48"/>
      <c r="V190" s="48"/>
      <c r="W190" s="48"/>
      <c r="X190" s="49" t="s">
        <v>321</v>
      </c>
      <c r="Y190" s="49"/>
      <c r="Z190" s="49"/>
      <c r="AA190" s="49"/>
      <c r="AB190" s="50" t="s">
        <v>322</v>
      </c>
      <c r="AC190" s="50"/>
      <c r="AD190" s="50"/>
      <c r="AE190" s="50"/>
      <c r="AF190" s="92" t="s">
        <v>103</v>
      </c>
      <c r="AG190" s="92"/>
      <c r="AH190" s="92"/>
      <c r="AI190" s="92"/>
      <c r="AJ190" s="52" t="s">
        <v>61</v>
      </c>
      <c r="AK190" s="52"/>
    </row>
    <row r="191" customFormat="false" ht="15.75" hidden="false" customHeight="false" outlineLevel="0" collapsed="false">
      <c r="C191" s="53" t="s">
        <v>62</v>
      </c>
      <c r="D191" s="54" t="s">
        <v>63</v>
      </c>
      <c r="E191" s="55" t="s">
        <v>131</v>
      </c>
      <c r="F191" s="74" t="str">
        <f aca="false">MID(A19,4,2)</f>
        <v>04</v>
      </c>
      <c r="G191" s="56" t="s">
        <v>323</v>
      </c>
      <c r="H191" s="78" t="str">
        <f aca="false">MID(A19,8,2)</f>
        <v>00</v>
      </c>
      <c r="I191" s="115" t="str">
        <f aca="false">MID(A19,10,2)</f>
        <v>00</v>
      </c>
      <c r="J191" s="115" t="str">
        <f aca="false">MID(A19,12,2)</f>
        <v>00</v>
      </c>
      <c r="K191" s="116" t="str">
        <f aca="false">MID(A19,14,2)</f>
        <v>00</v>
      </c>
      <c r="L191" s="116" t="str">
        <f aca="false">MID(A19,16,2)</f>
        <v>00</v>
      </c>
      <c r="M191" s="117" t="str">
        <f aca="false">MID(A19,18,2)</f>
        <v>00</v>
      </c>
      <c r="N191" s="46" t="s">
        <v>67</v>
      </c>
      <c r="P191" s="62" t="s">
        <v>67</v>
      </c>
      <c r="Q191" s="63" t="s">
        <v>68</v>
      </c>
      <c r="R191" s="64" t="s">
        <v>69</v>
      </c>
      <c r="S191" s="46"/>
      <c r="T191" s="62" t="s">
        <v>67</v>
      </c>
      <c r="U191" s="63" t="s">
        <v>68</v>
      </c>
      <c r="V191" s="64" t="s">
        <v>69</v>
      </c>
      <c r="W191" s="46"/>
      <c r="X191" s="89"/>
      <c r="Y191" s="89"/>
      <c r="Z191" s="89"/>
      <c r="AA191" s="89"/>
      <c r="AB191" s="89"/>
      <c r="AC191" s="89"/>
      <c r="AD191" s="89"/>
      <c r="AE191" s="89"/>
      <c r="AF191" s="62" t="s">
        <v>67</v>
      </c>
      <c r="AG191" s="63" t="s">
        <v>68</v>
      </c>
      <c r="AH191" s="64" t="s">
        <v>69</v>
      </c>
      <c r="AI191" s="65"/>
      <c r="AJ191" s="66" t="s">
        <v>70</v>
      </c>
      <c r="AK191" s="66"/>
    </row>
    <row r="192" customFormat="false" ht="15" hidden="false" customHeight="false" outlineLevel="0" collapsed="false">
      <c r="C192" s="53" t="s">
        <v>71</v>
      </c>
      <c r="D192" s="45" t="str">
        <f aca="false">HEX2BIN(D191,8)</f>
        <v>00000111</v>
      </c>
      <c r="E192" s="45" t="str">
        <f aca="false">HEX2BIN(E191,8)</f>
        <v>00100000</v>
      </c>
      <c r="F192" s="45" t="str">
        <f aca="false">HEX2BIN(F191,8)</f>
        <v>00000100</v>
      </c>
      <c r="G192" s="45" t="str">
        <f aca="false">HEX2BIN(G191,8)</f>
        <v>00010101</v>
      </c>
      <c r="H192" s="45" t="str">
        <f aca="false">HEX2BIN(H191,8)</f>
        <v>00000000</v>
      </c>
      <c r="I192" s="45" t="str">
        <f aca="false">HEX2BIN(I191,8)</f>
        <v>00000000</v>
      </c>
      <c r="J192" s="45" t="str">
        <f aca="false">HEX2BIN(J191,8)</f>
        <v>00000000</v>
      </c>
      <c r="K192" s="45" t="str">
        <f aca="false">HEX2BIN(K191,8)</f>
        <v>00000000</v>
      </c>
      <c r="L192" s="45" t="str">
        <f aca="false">HEX2BIN(L191,8)</f>
        <v>00000000</v>
      </c>
      <c r="M192" s="65"/>
      <c r="N192" s="46"/>
      <c r="P192" s="68" t="str">
        <f aca="false">MID(H192,1,1)</f>
        <v>0</v>
      </c>
      <c r="Q192" s="69" t="str">
        <f aca="false">P192</f>
        <v>0</v>
      </c>
      <c r="R192" s="53" t="s">
        <v>72</v>
      </c>
      <c r="S192" s="70" t="s">
        <v>73</v>
      </c>
      <c r="T192" s="68" t="str">
        <f aca="false">MID(I192,1,1)</f>
        <v>0</v>
      </c>
      <c r="U192" s="69" t="str">
        <f aca="false">T192</f>
        <v>0</v>
      </c>
      <c r="V192" s="53" t="s">
        <v>72</v>
      </c>
      <c r="W192" s="70" t="s">
        <v>73</v>
      </c>
      <c r="X192" s="89"/>
      <c r="Y192" s="89"/>
      <c r="Z192" s="89"/>
      <c r="AA192" s="89"/>
      <c r="AB192" s="89"/>
      <c r="AC192" s="89"/>
      <c r="AD192" s="89"/>
      <c r="AE192" s="89"/>
      <c r="AF192" s="68" t="str">
        <f aca="false">MID(L192,1,1)</f>
        <v>0</v>
      </c>
      <c r="AG192" s="69" t="str">
        <f aca="false">AF192</f>
        <v>0</v>
      </c>
      <c r="AH192" s="53" t="s">
        <v>72</v>
      </c>
      <c r="AI192" s="70" t="s">
        <v>73</v>
      </c>
      <c r="AJ192" s="66"/>
      <c r="AK192" s="66"/>
    </row>
    <row r="193" customFormat="false" ht="15" hidden="false" customHeight="false" outlineLevel="0" collapsed="false">
      <c r="C193" s="53" t="s">
        <v>75</v>
      </c>
      <c r="D193" s="45" t="n">
        <f aca="false">HEX2DEC(D191)</f>
        <v>7</v>
      </c>
      <c r="E193" s="45" t="n">
        <f aca="false">HEX2DEC(E191)</f>
        <v>32</v>
      </c>
      <c r="F193" s="45" t="n">
        <f aca="false">HEX2DEC(F191)</f>
        <v>4</v>
      </c>
      <c r="G193" s="45" t="n">
        <f aca="false">HEX2DEC(G191)</f>
        <v>21</v>
      </c>
      <c r="H193" s="45" t="n">
        <f aca="false">HEX2DEC(H191)</f>
        <v>0</v>
      </c>
      <c r="I193" s="45" t="n">
        <f aca="false">HEX2DEC(I191)</f>
        <v>0</v>
      </c>
      <c r="J193" s="45" t="n">
        <f aca="false">HEX2DEC(J191)</f>
        <v>0</v>
      </c>
      <c r="K193" s="45" t="n">
        <f aca="false">HEX2DEC(K191)</f>
        <v>0</v>
      </c>
      <c r="L193" s="45" t="n">
        <f aca="false">HEX2DEC(L191)</f>
        <v>0</v>
      </c>
      <c r="M193" s="45" t="n">
        <f aca="false">SUM(D193:L193)</f>
        <v>64</v>
      </c>
      <c r="N193" s="46"/>
      <c r="P193" s="68" t="str">
        <f aca="false">MID(H192,2,1)</f>
        <v>0</v>
      </c>
      <c r="Q193" s="69" t="str">
        <f aca="false">P193</f>
        <v>0</v>
      </c>
      <c r="R193" s="53" t="s">
        <v>76</v>
      </c>
      <c r="S193" s="70" t="s">
        <v>73</v>
      </c>
      <c r="T193" s="68" t="str">
        <f aca="false">MID(I192,2,1)</f>
        <v>0</v>
      </c>
      <c r="U193" s="69" t="str">
        <f aca="false">T193</f>
        <v>0</v>
      </c>
      <c r="V193" s="53" t="s">
        <v>76</v>
      </c>
      <c r="W193" s="70" t="s">
        <v>73</v>
      </c>
      <c r="X193" s="89"/>
      <c r="Y193" s="89"/>
      <c r="Z193" s="89"/>
      <c r="AA193" s="89"/>
      <c r="AB193" s="89"/>
      <c r="AC193" s="89"/>
      <c r="AD193" s="89"/>
      <c r="AE193" s="89"/>
      <c r="AF193" s="68" t="str">
        <f aca="false">MID(L192,2,1)</f>
        <v>0</v>
      </c>
      <c r="AG193" s="69" t="str">
        <f aca="false">AF193</f>
        <v>0</v>
      </c>
      <c r="AH193" s="53" t="s">
        <v>76</v>
      </c>
      <c r="AI193" s="70" t="s">
        <v>73</v>
      </c>
      <c r="AJ193" s="66"/>
      <c r="AK193" s="66"/>
    </row>
    <row r="194" customFormat="false" ht="15" hidden="false" customHeight="false" outlineLevel="0" collapsed="false">
      <c r="C194" s="53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46"/>
      <c r="P194" s="68" t="str">
        <f aca="false">MID(H192,3,1)</f>
        <v>0</v>
      </c>
      <c r="Q194" s="69" t="str">
        <f aca="false">P194</f>
        <v>0</v>
      </c>
      <c r="R194" s="53" t="s">
        <v>78</v>
      </c>
      <c r="S194" s="70" t="s">
        <v>73</v>
      </c>
      <c r="T194" s="68" t="str">
        <f aca="false">MID(I192,3,1)</f>
        <v>0</v>
      </c>
      <c r="U194" s="69" t="str">
        <f aca="false">T194</f>
        <v>0</v>
      </c>
      <c r="V194" s="53" t="s">
        <v>78</v>
      </c>
      <c r="W194" s="70" t="s">
        <v>73</v>
      </c>
      <c r="X194" s="89"/>
      <c r="Y194" s="89"/>
      <c r="Z194" s="89"/>
      <c r="AA194" s="89"/>
      <c r="AB194" s="89"/>
      <c r="AC194" s="89"/>
      <c r="AD194" s="89"/>
      <c r="AE194" s="89"/>
      <c r="AF194" s="68" t="str">
        <f aca="false">MID(L192,3,1)</f>
        <v>0</v>
      </c>
      <c r="AG194" s="69" t="str">
        <f aca="false">AF194</f>
        <v>0</v>
      </c>
      <c r="AH194" s="53" t="s">
        <v>78</v>
      </c>
      <c r="AI194" s="70" t="s">
        <v>73</v>
      </c>
      <c r="AJ194" s="66"/>
      <c r="AK194" s="66"/>
    </row>
    <row r="195" customFormat="false" ht="15.75" hidden="false" customHeight="false" outlineLevel="0" collapsed="false">
      <c r="C195" s="53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46"/>
      <c r="P195" s="68" t="str">
        <f aca="false">MID(H192,4,1)</f>
        <v>0</v>
      </c>
      <c r="Q195" s="69" t="str">
        <f aca="false">P195</f>
        <v>0</v>
      </c>
      <c r="R195" s="53" t="s">
        <v>79</v>
      </c>
      <c r="S195" s="70" t="s">
        <v>73</v>
      </c>
      <c r="T195" s="68" t="str">
        <f aca="false">MID(I192,4,1)</f>
        <v>0</v>
      </c>
      <c r="U195" s="69" t="str">
        <f aca="false">T195</f>
        <v>0</v>
      </c>
      <c r="V195" s="53" t="s">
        <v>79</v>
      </c>
      <c r="W195" s="70" t="s">
        <v>73</v>
      </c>
      <c r="X195" s="89"/>
      <c r="Y195" s="89"/>
      <c r="Z195" s="89"/>
      <c r="AA195" s="89"/>
      <c r="AB195" s="89"/>
      <c r="AC195" s="89"/>
      <c r="AD195" s="89"/>
      <c r="AE195" s="89"/>
      <c r="AF195" s="68" t="str">
        <f aca="false">MID(L192,4,1)</f>
        <v>0</v>
      </c>
      <c r="AG195" s="69" t="str">
        <f aca="false">AF195</f>
        <v>0</v>
      </c>
      <c r="AH195" s="53" t="s">
        <v>79</v>
      </c>
      <c r="AI195" s="70" t="s">
        <v>73</v>
      </c>
      <c r="AJ195" s="66"/>
      <c r="AK195" s="66"/>
    </row>
    <row r="196" customFormat="false" ht="15.75" hidden="false" customHeight="false" outlineLevel="0" collapsed="false">
      <c r="C196" s="53" t="s">
        <v>62</v>
      </c>
      <c r="D196" s="73" t="str">
        <f aca="false">D191</f>
        <v>07</v>
      </c>
      <c r="E196" s="74" t="str">
        <f aca="false">E191</f>
        <v>20</v>
      </c>
      <c r="F196" s="74" t="str">
        <f aca="false">F191</f>
        <v>04</v>
      </c>
      <c r="G196" s="75" t="str">
        <f aca="false">G191</f>
        <v>15</v>
      </c>
      <c r="H196" s="76" t="str">
        <f aca="false">BIN2HEX(H197,2)</f>
        <v>00</v>
      </c>
      <c r="I196" s="77" t="str">
        <f aca="false">BIN2HEX(I197,2)</f>
        <v>00</v>
      </c>
      <c r="J196" s="139" t="str">
        <f aca="false">J191</f>
        <v>00</v>
      </c>
      <c r="K196" s="130" t="str">
        <f aca="false">K191</f>
        <v>00</v>
      </c>
      <c r="L196" s="80" t="str">
        <f aca="false">BIN2HEX(L197,2)</f>
        <v>00</v>
      </c>
      <c r="M196" s="81" t="str">
        <f aca="false">IF(LEN(M197)&gt;2,MID(M197,2,2),M197)</f>
        <v>40</v>
      </c>
      <c r="N196" s="46" t="s">
        <v>68</v>
      </c>
      <c r="P196" s="68" t="str">
        <f aca="false">MID(H192,5,1)</f>
        <v>0</v>
      </c>
      <c r="Q196" s="69" t="str">
        <f aca="false">P196</f>
        <v>0</v>
      </c>
      <c r="R196" s="53" t="s">
        <v>80</v>
      </c>
      <c r="S196" s="70" t="s">
        <v>73</v>
      </c>
      <c r="T196" s="68" t="str">
        <f aca="false">MID(I192,5,1)</f>
        <v>0</v>
      </c>
      <c r="U196" s="69" t="str">
        <f aca="false">T196</f>
        <v>0</v>
      </c>
      <c r="V196" s="53" t="s">
        <v>80</v>
      </c>
      <c r="W196" s="70" t="s">
        <v>73</v>
      </c>
      <c r="X196" s="89"/>
      <c r="Y196" s="89"/>
      <c r="Z196" s="89"/>
      <c r="AA196" s="89"/>
      <c r="AB196" s="89"/>
      <c r="AC196" s="89"/>
      <c r="AD196" s="89"/>
      <c r="AE196" s="89"/>
      <c r="AF196" s="68" t="str">
        <f aca="false">MID(L192,5,1)</f>
        <v>0</v>
      </c>
      <c r="AG196" s="69" t="str">
        <f aca="false">AF196</f>
        <v>0</v>
      </c>
      <c r="AH196" s="53" t="s">
        <v>80</v>
      </c>
      <c r="AI196" s="70" t="s">
        <v>73</v>
      </c>
      <c r="AJ196" s="66"/>
      <c r="AK196" s="66"/>
    </row>
    <row r="197" customFormat="false" ht="15" hidden="false" customHeight="false" outlineLevel="0" collapsed="false">
      <c r="C197" s="53" t="s">
        <v>71</v>
      </c>
      <c r="D197" s="45" t="str">
        <f aca="false">HEX2BIN(D196,8)</f>
        <v>00000111</v>
      </c>
      <c r="E197" s="45" t="str">
        <f aca="false">HEX2BIN(E196,8)</f>
        <v>00100000</v>
      </c>
      <c r="F197" s="45" t="str">
        <f aca="false">HEX2BIN(F196,8)</f>
        <v>00000100</v>
      </c>
      <c r="G197" s="45" t="str">
        <f aca="false">HEX2BIN(G196,8)</f>
        <v>00010101</v>
      </c>
      <c r="H197" s="82" t="str">
        <f aca="false">Q192&amp;Q193&amp;Q194&amp;Q195&amp;Q196&amp;Q197&amp;Q198&amp;Q199</f>
        <v>00000000</v>
      </c>
      <c r="I197" s="45" t="str">
        <f aca="false">U192&amp;U193&amp;U194&amp;U195&amp;U196&amp;U197&amp;U198&amp;U199</f>
        <v>00000000</v>
      </c>
      <c r="J197" s="82"/>
      <c r="K197" s="82"/>
      <c r="L197" s="45" t="str">
        <f aca="false">AG192&amp;AG193&amp;AG194&amp;AG195&amp;AG196&amp;AG197&amp;AG198&amp;AG199</f>
        <v>00000000</v>
      </c>
      <c r="M197" s="45" t="str">
        <f aca="false">DEC2HEX(M198)</f>
        <v>40</v>
      </c>
      <c r="N197" s="46"/>
      <c r="P197" s="68" t="str">
        <f aca="false">MID(H192,6,1)</f>
        <v>0</v>
      </c>
      <c r="Q197" s="69" t="str">
        <f aca="false">P197</f>
        <v>0</v>
      </c>
      <c r="R197" s="53" t="s">
        <v>83</v>
      </c>
      <c r="S197" s="70" t="s">
        <v>73</v>
      </c>
      <c r="T197" s="68" t="str">
        <f aca="false">MID(I192,6,1)</f>
        <v>0</v>
      </c>
      <c r="U197" s="69" t="str">
        <f aca="false">T197</f>
        <v>0</v>
      </c>
      <c r="V197" s="53" t="s">
        <v>83</v>
      </c>
      <c r="W197" s="70" t="s">
        <v>73</v>
      </c>
      <c r="X197" s="89"/>
      <c r="Y197" s="89"/>
      <c r="Z197" s="89"/>
      <c r="AA197" s="89"/>
      <c r="AB197" s="89"/>
      <c r="AC197" s="89"/>
      <c r="AD197" s="89"/>
      <c r="AE197" s="89"/>
      <c r="AF197" s="68" t="str">
        <f aca="false">MID(L192,6,1)</f>
        <v>0</v>
      </c>
      <c r="AG197" s="69" t="str">
        <f aca="false">AF197</f>
        <v>0</v>
      </c>
      <c r="AH197" s="53" t="s">
        <v>83</v>
      </c>
      <c r="AI197" s="70" t="s">
        <v>73</v>
      </c>
      <c r="AJ197" s="66"/>
      <c r="AK197" s="66"/>
    </row>
    <row r="198" customFormat="false" ht="15" hidden="false" customHeight="false" outlineLevel="0" collapsed="false">
      <c r="C198" s="53" t="s">
        <v>75</v>
      </c>
      <c r="D198" s="45" t="n">
        <f aca="false">HEX2DEC(D196)</f>
        <v>7</v>
      </c>
      <c r="E198" s="45" t="n">
        <f aca="false">HEX2DEC(E196)</f>
        <v>32</v>
      </c>
      <c r="F198" s="45" t="n">
        <f aca="false">HEX2DEC(F196)</f>
        <v>4</v>
      </c>
      <c r="G198" s="45" t="n">
        <f aca="false">HEX2DEC(G196)</f>
        <v>21</v>
      </c>
      <c r="H198" s="45" t="n">
        <f aca="false">HEX2DEC(H196)</f>
        <v>0</v>
      </c>
      <c r="I198" s="45" t="n">
        <f aca="false">HEX2DEC(I196)</f>
        <v>0</v>
      </c>
      <c r="J198" s="45" t="n">
        <f aca="false">HEX2DEC(J196)</f>
        <v>0</v>
      </c>
      <c r="K198" s="45" t="n">
        <f aca="false">HEX2DEC(K196)</f>
        <v>0</v>
      </c>
      <c r="L198" s="45" t="n">
        <f aca="false">HEX2DEC(L196)</f>
        <v>0</v>
      </c>
      <c r="M198" s="45" t="n">
        <f aca="false">SUM(D198:L198)</f>
        <v>64</v>
      </c>
      <c r="N198" s="46"/>
      <c r="P198" s="68" t="str">
        <f aca="false">MID(H192,7,1)</f>
        <v>0</v>
      </c>
      <c r="Q198" s="69" t="str">
        <f aca="false">P198</f>
        <v>0</v>
      </c>
      <c r="R198" s="53" t="s">
        <v>84</v>
      </c>
      <c r="S198" s="70" t="s">
        <v>73</v>
      </c>
      <c r="T198" s="68" t="str">
        <f aca="false">MID(I192,7,1)</f>
        <v>0</v>
      </c>
      <c r="U198" s="69" t="str">
        <f aca="false">T198</f>
        <v>0</v>
      </c>
      <c r="V198" s="53" t="s">
        <v>84</v>
      </c>
      <c r="W198" s="70" t="s">
        <v>73</v>
      </c>
      <c r="X198" s="89"/>
      <c r="Y198" s="89"/>
      <c r="Z198" s="89"/>
      <c r="AA198" s="89"/>
      <c r="AB198" s="89"/>
      <c r="AC198" s="89"/>
      <c r="AD198" s="89"/>
      <c r="AE198" s="89"/>
      <c r="AF198" s="68" t="str">
        <f aca="false">MID(L192,7,1)</f>
        <v>0</v>
      </c>
      <c r="AG198" s="69" t="str">
        <f aca="false">AF198</f>
        <v>0</v>
      </c>
      <c r="AH198" s="53" t="s">
        <v>84</v>
      </c>
      <c r="AI198" s="70" t="s">
        <v>73</v>
      </c>
      <c r="AJ198" s="66"/>
      <c r="AK198" s="66"/>
    </row>
    <row r="199" customFormat="false" ht="15.75" hidden="false" customHeight="false" outlineLevel="0" collapsed="false">
      <c r="C199" s="83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5"/>
      <c r="P199" s="86" t="str">
        <f aca="false">MID(H192,8,1)</f>
        <v>0</v>
      </c>
      <c r="Q199" s="93" t="str">
        <f aca="false">P199</f>
        <v>0</v>
      </c>
      <c r="R199" s="83" t="s">
        <v>86</v>
      </c>
      <c r="S199" s="34" t="s">
        <v>73</v>
      </c>
      <c r="T199" s="86" t="str">
        <f aca="false">MID(I192,8,1)</f>
        <v>0</v>
      </c>
      <c r="U199" s="93" t="str">
        <f aca="false">T199</f>
        <v>0</v>
      </c>
      <c r="V199" s="83" t="s">
        <v>86</v>
      </c>
      <c r="W199" s="34" t="s">
        <v>73</v>
      </c>
      <c r="X199" s="89"/>
      <c r="Y199" s="89"/>
      <c r="Z199" s="89"/>
      <c r="AA199" s="89"/>
      <c r="AB199" s="89"/>
      <c r="AC199" s="89"/>
      <c r="AD199" s="89"/>
      <c r="AE199" s="89"/>
      <c r="AF199" s="86" t="str">
        <f aca="false">MID(L192,8,1)</f>
        <v>0</v>
      </c>
      <c r="AG199" s="93" t="str">
        <f aca="false">AF199</f>
        <v>0</v>
      </c>
      <c r="AH199" s="83" t="s">
        <v>86</v>
      </c>
      <c r="AI199" s="34" t="s">
        <v>73</v>
      </c>
      <c r="AJ199" s="66"/>
      <c r="AK199" s="66"/>
    </row>
    <row r="200" customFormat="false" ht="15.75" hidden="false" customHeight="false" outlineLevel="0" collapsed="false"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 t="s">
        <v>47</v>
      </c>
      <c r="N200" s="42"/>
      <c r="P200" s="43" t="s">
        <v>324</v>
      </c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</row>
    <row r="201" customFormat="false" ht="15.75" hidden="false" customHeight="false" outlineLevel="0" collapsed="false">
      <c r="C201" s="53"/>
      <c r="D201" s="44" t="s">
        <v>325</v>
      </c>
      <c r="E201" s="44"/>
      <c r="F201" s="44"/>
      <c r="G201" s="44"/>
      <c r="H201" s="45" t="s">
        <v>50</v>
      </c>
      <c r="I201" s="45" t="s">
        <v>51</v>
      </c>
      <c r="J201" s="45" t="s">
        <v>52</v>
      </c>
      <c r="K201" s="45" t="s">
        <v>53</v>
      </c>
      <c r="L201" s="45" t="s">
        <v>54</v>
      </c>
      <c r="M201" s="45" t="s">
        <v>55</v>
      </c>
      <c r="N201" s="46"/>
      <c r="P201" s="47" t="s">
        <v>56</v>
      </c>
      <c r="Q201" s="47"/>
      <c r="R201" s="47"/>
      <c r="S201" s="47"/>
      <c r="T201" s="48" t="s">
        <v>57</v>
      </c>
      <c r="U201" s="48"/>
      <c r="V201" s="48"/>
      <c r="W201" s="48"/>
      <c r="X201" s="49" t="s">
        <v>58</v>
      </c>
      <c r="Y201" s="49"/>
      <c r="Z201" s="49"/>
      <c r="AA201" s="49"/>
      <c r="AB201" s="50" t="s">
        <v>59</v>
      </c>
      <c r="AC201" s="50"/>
      <c r="AD201" s="50"/>
      <c r="AE201" s="50"/>
      <c r="AF201" s="92" t="s">
        <v>103</v>
      </c>
      <c r="AG201" s="92"/>
      <c r="AH201" s="92"/>
      <c r="AI201" s="92"/>
      <c r="AJ201" s="52" t="s">
        <v>61</v>
      </c>
      <c r="AK201" s="52"/>
    </row>
    <row r="202" customFormat="false" ht="15.75" hidden="false" customHeight="false" outlineLevel="0" collapsed="false">
      <c r="C202" s="53" t="s">
        <v>62</v>
      </c>
      <c r="D202" s="54" t="s">
        <v>63</v>
      </c>
      <c r="E202" s="55" t="s">
        <v>131</v>
      </c>
      <c r="F202" s="74" t="str">
        <f aca="false">MID(A20,4,2)</f>
        <v>04</v>
      </c>
      <c r="G202" s="56" t="s">
        <v>326</v>
      </c>
      <c r="H202" s="78" t="str">
        <f aca="false">MID(A20,8,2)</f>
        <v>00</v>
      </c>
      <c r="I202" s="115" t="str">
        <f aca="false">MID(A20,10,2)</f>
        <v>00</v>
      </c>
      <c r="J202" s="115" t="str">
        <f aca="false">MID(A20,12,2)</f>
        <v>00</v>
      </c>
      <c r="K202" s="116" t="str">
        <f aca="false">MID(A20,14,2)</f>
        <v>00</v>
      </c>
      <c r="L202" s="116" t="str">
        <f aca="false">MID(A20,16,2)</f>
        <v>00</v>
      </c>
      <c r="M202" s="117" t="str">
        <f aca="false">MID(A20,18,2)</f>
        <v>00</v>
      </c>
      <c r="N202" s="46" t="s">
        <v>67</v>
      </c>
      <c r="P202" s="62" t="s">
        <v>67</v>
      </c>
      <c r="Q202" s="63" t="s">
        <v>68</v>
      </c>
      <c r="R202" s="64" t="s">
        <v>69</v>
      </c>
      <c r="S202" s="46"/>
      <c r="T202" s="62" t="s">
        <v>67</v>
      </c>
      <c r="U202" s="63" t="s">
        <v>68</v>
      </c>
      <c r="V202" s="64" t="s">
        <v>69</v>
      </c>
      <c r="W202" s="46"/>
      <c r="X202" s="62" t="s">
        <v>67</v>
      </c>
      <c r="Y202" s="63" t="s">
        <v>68</v>
      </c>
      <c r="Z202" s="64" t="s">
        <v>69</v>
      </c>
      <c r="AA202" s="46"/>
      <c r="AB202" s="62" t="s">
        <v>67</v>
      </c>
      <c r="AC202" s="63" t="s">
        <v>68</v>
      </c>
      <c r="AD202" s="64" t="s">
        <v>69</v>
      </c>
      <c r="AE202" s="46"/>
      <c r="AF202" s="62" t="s">
        <v>67</v>
      </c>
      <c r="AG202" s="63" t="s">
        <v>68</v>
      </c>
      <c r="AH202" s="64" t="s">
        <v>69</v>
      </c>
      <c r="AI202" s="65"/>
      <c r="AJ202" s="66" t="s">
        <v>70</v>
      </c>
      <c r="AK202" s="66"/>
    </row>
    <row r="203" customFormat="false" ht="15" hidden="false" customHeight="false" outlineLevel="0" collapsed="false">
      <c r="C203" s="53" t="s">
        <v>71</v>
      </c>
      <c r="D203" s="45" t="str">
        <f aca="false">HEX2BIN(D202,8)</f>
        <v>00000111</v>
      </c>
      <c r="E203" s="45" t="str">
        <f aca="false">HEX2BIN(E202,8)</f>
        <v>00100000</v>
      </c>
      <c r="F203" s="45" t="str">
        <f aca="false">HEX2BIN(F202,8)</f>
        <v>00000100</v>
      </c>
      <c r="G203" s="45" t="str">
        <f aca="false">HEX2BIN(G202,8)</f>
        <v>00010110</v>
      </c>
      <c r="H203" s="45" t="str">
        <f aca="false">HEX2BIN(H202,8)</f>
        <v>00000000</v>
      </c>
      <c r="I203" s="45" t="str">
        <f aca="false">HEX2BIN(I202,8)</f>
        <v>00000000</v>
      </c>
      <c r="J203" s="45" t="str">
        <f aca="false">HEX2BIN(J202,8)</f>
        <v>00000000</v>
      </c>
      <c r="K203" s="45" t="str">
        <f aca="false">HEX2BIN(K202,8)</f>
        <v>00000000</v>
      </c>
      <c r="L203" s="45" t="str">
        <f aca="false">HEX2BIN(L202,8)</f>
        <v>00000000</v>
      </c>
      <c r="M203" s="65"/>
      <c r="N203" s="46"/>
      <c r="P203" s="68" t="str">
        <f aca="false">MID(H203,1,1)</f>
        <v>0</v>
      </c>
      <c r="Q203" s="69" t="str">
        <f aca="false">P203</f>
        <v>0</v>
      </c>
      <c r="R203" s="53" t="s">
        <v>72</v>
      </c>
      <c r="S203" s="90" t="s">
        <v>327</v>
      </c>
      <c r="T203" s="68" t="str">
        <f aca="false">MID(I203,1,1)</f>
        <v>0</v>
      </c>
      <c r="U203" s="69" t="str">
        <f aca="false">T203</f>
        <v>0</v>
      </c>
      <c r="V203" s="53" t="s">
        <v>72</v>
      </c>
      <c r="W203" s="70" t="s">
        <v>73</v>
      </c>
      <c r="X203" s="68" t="str">
        <f aca="false">MID(J203,1,1)</f>
        <v>0</v>
      </c>
      <c r="Y203" s="69" t="str">
        <f aca="false">X203</f>
        <v>0</v>
      </c>
      <c r="Z203" s="53" t="s">
        <v>72</v>
      </c>
      <c r="AA203" s="70" t="s">
        <v>73</v>
      </c>
      <c r="AB203" s="68" t="str">
        <f aca="false">MID(K203,1,1)</f>
        <v>0</v>
      </c>
      <c r="AC203" s="69" t="str">
        <f aca="false">AB203</f>
        <v>0</v>
      </c>
      <c r="AD203" s="53" t="s">
        <v>72</v>
      </c>
      <c r="AE203" s="70" t="s">
        <v>73</v>
      </c>
      <c r="AF203" s="68" t="str">
        <f aca="false">MID(L203,1,1)</f>
        <v>0</v>
      </c>
      <c r="AG203" s="69" t="str">
        <f aca="false">AF203</f>
        <v>0</v>
      </c>
      <c r="AH203" s="53" t="s">
        <v>72</v>
      </c>
      <c r="AI203" s="70" t="s">
        <v>73</v>
      </c>
      <c r="AJ203" s="66"/>
      <c r="AK203" s="66"/>
    </row>
    <row r="204" customFormat="false" ht="15" hidden="false" customHeight="false" outlineLevel="0" collapsed="false">
      <c r="C204" s="53" t="s">
        <v>75</v>
      </c>
      <c r="D204" s="45" t="n">
        <f aca="false">HEX2DEC(D202)</f>
        <v>7</v>
      </c>
      <c r="E204" s="45" t="n">
        <f aca="false">HEX2DEC(E202)</f>
        <v>32</v>
      </c>
      <c r="F204" s="45" t="n">
        <f aca="false">HEX2DEC(F202)</f>
        <v>4</v>
      </c>
      <c r="G204" s="45" t="n">
        <f aca="false">HEX2DEC(G202)</f>
        <v>22</v>
      </c>
      <c r="H204" s="45" t="n">
        <f aca="false">HEX2DEC(H202)</f>
        <v>0</v>
      </c>
      <c r="I204" s="45" t="n">
        <f aca="false">HEX2DEC(I202)</f>
        <v>0</v>
      </c>
      <c r="J204" s="45" t="n">
        <f aca="false">HEX2DEC(J202)</f>
        <v>0</v>
      </c>
      <c r="K204" s="45" t="n">
        <f aca="false">HEX2DEC(K202)</f>
        <v>0</v>
      </c>
      <c r="L204" s="45" t="n">
        <f aca="false">HEX2DEC(L202)</f>
        <v>0</v>
      </c>
      <c r="M204" s="45" t="n">
        <f aca="false">SUM(D204:L204)</f>
        <v>65</v>
      </c>
      <c r="N204" s="46"/>
      <c r="P204" s="68" t="str">
        <f aca="false">MID(H203,2,1)</f>
        <v>0</v>
      </c>
      <c r="Q204" s="69" t="str">
        <f aca="false">P204</f>
        <v>0</v>
      </c>
      <c r="R204" s="53" t="s">
        <v>76</v>
      </c>
      <c r="S204" s="70" t="s">
        <v>73</v>
      </c>
      <c r="T204" s="68" t="str">
        <f aca="false">MID(I203,2,1)</f>
        <v>0</v>
      </c>
      <c r="U204" s="69" t="str">
        <f aca="false">T204</f>
        <v>0</v>
      </c>
      <c r="V204" s="53" t="s">
        <v>76</v>
      </c>
      <c r="W204" s="70" t="s">
        <v>73</v>
      </c>
      <c r="X204" s="68" t="str">
        <f aca="false">MID(J203,2,1)</f>
        <v>0</v>
      </c>
      <c r="Y204" s="69" t="str">
        <f aca="false">X204</f>
        <v>0</v>
      </c>
      <c r="Z204" s="53" t="s">
        <v>76</v>
      </c>
      <c r="AA204" s="90" t="s">
        <v>328</v>
      </c>
      <c r="AB204" s="68" t="str">
        <f aca="false">MID(K203,2,1)</f>
        <v>0</v>
      </c>
      <c r="AC204" s="69" t="str">
        <f aca="false">AB204</f>
        <v>0</v>
      </c>
      <c r="AD204" s="53" t="s">
        <v>76</v>
      </c>
      <c r="AE204" s="70" t="s">
        <v>73</v>
      </c>
      <c r="AF204" s="68" t="str">
        <f aca="false">MID(L203,2,1)</f>
        <v>0</v>
      </c>
      <c r="AG204" s="69" t="str">
        <f aca="false">AF204</f>
        <v>0</v>
      </c>
      <c r="AH204" s="53" t="s">
        <v>76</v>
      </c>
      <c r="AI204" s="70" t="s">
        <v>73</v>
      </c>
      <c r="AJ204" s="66"/>
      <c r="AK204" s="66"/>
    </row>
    <row r="205" customFormat="false" ht="15" hidden="false" customHeight="false" outlineLevel="0" collapsed="false">
      <c r="C205" s="53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46"/>
      <c r="P205" s="68" t="str">
        <f aca="false">MID(H203,3,1)</f>
        <v>0</v>
      </c>
      <c r="Q205" s="69" t="str">
        <f aca="false">P205</f>
        <v>0</v>
      </c>
      <c r="R205" s="53" t="s">
        <v>78</v>
      </c>
      <c r="S205" s="70" t="s">
        <v>73</v>
      </c>
      <c r="T205" s="68" t="str">
        <f aca="false">MID(I203,3,1)</f>
        <v>0</v>
      </c>
      <c r="U205" s="69" t="str">
        <f aca="false">T205</f>
        <v>0</v>
      </c>
      <c r="V205" s="53" t="s">
        <v>78</v>
      </c>
      <c r="W205" s="70" t="s">
        <v>73</v>
      </c>
      <c r="X205" s="68" t="str">
        <f aca="false">MID(J203,3,1)</f>
        <v>0</v>
      </c>
      <c r="Y205" s="69" t="str">
        <f aca="false">X205</f>
        <v>0</v>
      </c>
      <c r="Z205" s="53" t="s">
        <v>78</v>
      </c>
      <c r="AA205" s="90" t="s">
        <v>329</v>
      </c>
      <c r="AB205" s="68" t="str">
        <f aca="false">MID(K203,3,1)</f>
        <v>0</v>
      </c>
      <c r="AC205" s="69" t="str">
        <f aca="false">AB205</f>
        <v>0</v>
      </c>
      <c r="AD205" s="53" t="s">
        <v>78</v>
      </c>
      <c r="AE205" s="70" t="s">
        <v>73</v>
      </c>
      <c r="AF205" s="68" t="str">
        <f aca="false">MID(L203,3,1)</f>
        <v>0</v>
      </c>
      <c r="AG205" s="69" t="str">
        <f aca="false">AF205</f>
        <v>0</v>
      </c>
      <c r="AH205" s="53" t="s">
        <v>78</v>
      </c>
      <c r="AI205" s="70" t="s">
        <v>73</v>
      </c>
      <c r="AJ205" s="66"/>
      <c r="AK205" s="66"/>
    </row>
    <row r="206" customFormat="false" ht="15.75" hidden="false" customHeight="false" outlineLevel="0" collapsed="false">
      <c r="C206" s="53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46"/>
      <c r="P206" s="68" t="str">
        <f aca="false">MID(H203,4,1)</f>
        <v>0</v>
      </c>
      <c r="Q206" s="69" t="str">
        <f aca="false">P206</f>
        <v>0</v>
      </c>
      <c r="R206" s="53" t="s">
        <v>79</v>
      </c>
      <c r="S206" s="70" t="s">
        <v>73</v>
      </c>
      <c r="T206" s="68" t="str">
        <f aca="false">MID(I203,4,1)</f>
        <v>0</v>
      </c>
      <c r="U206" s="69" t="str">
        <f aca="false">T206</f>
        <v>0</v>
      </c>
      <c r="V206" s="53" t="s">
        <v>79</v>
      </c>
      <c r="W206" s="70" t="s">
        <v>73</v>
      </c>
      <c r="X206" s="68" t="str">
        <f aca="false">MID(J203,4,1)</f>
        <v>0</v>
      </c>
      <c r="Y206" s="69" t="str">
        <f aca="false">X206</f>
        <v>0</v>
      </c>
      <c r="Z206" s="53" t="s">
        <v>79</v>
      </c>
      <c r="AA206" s="70" t="s">
        <v>73</v>
      </c>
      <c r="AB206" s="68" t="str">
        <f aca="false">MID(K203,4,1)</f>
        <v>0</v>
      </c>
      <c r="AC206" s="69" t="str">
        <f aca="false">AB206</f>
        <v>0</v>
      </c>
      <c r="AD206" s="53" t="s">
        <v>79</v>
      </c>
      <c r="AE206" s="70" t="s">
        <v>73</v>
      </c>
      <c r="AF206" s="68" t="str">
        <f aca="false">MID(L203,4,1)</f>
        <v>0</v>
      </c>
      <c r="AG206" s="69" t="str">
        <f aca="false">AF206</f>
        <v>0</v>
      </c>
      <c r="AH206" s="53" t="s">
        <v>79</v>
      </c>
      <c r="AI206" s="70" t="s">
        <v>73</v>
      </c>
      <c r="AJ206" s="66"/>
      <c r="AK206" s="66"/>
    </row>
    <row r="207" customFormat="false" ht="15.75" hidden="false" customHeight="false" outlineLevel="0" collapsed="false">
      <c r="C207" s="53" t="s">
        <v>62</v>
      </c>
      <c r="D207" s="73" t="str">
        <f aca="false">D202</f>
        <v>07</v>
      </c>
      <c r="E207" s="74" t="str">
        <f aca="false">E202</f>
        <v>20</v>
      </c>
      <c r="F207" s="74" t="str">
        <f aca="false">F202</f>
        <v>04</v>
      </c>
      <c r="G207" s="75" t="str">
        <f aca="false">G202</f>
        <v>16</v>
      </c>
      <c r="H207" s="76" t="str">
        <f aca="false">BIN2HEX(H208,2)</f>
        <v>00</v>
      </c>
      <c r="I207" s="77" t="str">
        <f aca="false">BIN2HEX(I208,2)</f>
        <v>00</v>
      </c>
      <c r="J207" s="78" t="str">
        <f aca="false">BIN2HEX(J208,2)</f>
        <v>00</v>
      </c>
      <c r="K207" s="79" t="str">
        <f aca="false">BIN2HEX(K208,2)</f>
        <v>00</v>
      </c>
      <c r="L207" s="80" t="str">
        <f aca="false">BIN2HEX(L208,2)</f>
        <v>00</v>
      </c>
      <c r="M207" s="81" t="str">
        <f aca="false">IF(LEN(M208)&gt;2,MID(M208,2,2),M208)</f>
        <v>41</v>
      </c>
      <c r="N207" s="46" t="s">
        <v>68</v>
      </c>
      <c r="P207" s="68" t="str">
        <f aca="false">MID(H203,5,1)</f>
        <v>0</v>
      </c>
      <c r="Q207" s="69" t="str">
        <f aca="false">P207</f>
        <v>0</v>
      </c>
      <c r="R207" s="53" t="s">
        <v>80</v>
      </c>
      <c r="S207" s="70" t="s">
        <v>73</v>
      </c>
      <c r="T207" s="68" t="str">
        <f aca="false">MID(I203,5,1)</f>
        <v>0</v>
      </c>
      <c r="U207" s="69" t="str">
        <f aca="false">T207</f>
        <v>0</v>
      </c>
      <c r="V207" s="53" t="s">
        <v>80</v>
      </c>
      <c r="W207" s="70" t="s">
        <v>73</v>
      </c>
      <c r="X207" s="68" t="str">
        <f aca="false">MID(J203,5,1)</f>
        <v>0</v>
      </c>
      <c r="Y207" s="69" t="str">
        <f aca="false">X207</f>
        <v>0</v>
      </c>
      <c r="Z207" s="53" t="s">
        <v>80</v>
      </c>
      <c r="AA207" s="70" t="s">
        <v>73</v>
      </c>
      <c r="AB207" s="68" t="str">
        <f aca="false">MID(K203,5,1)</f>
        <v>0</v>
      </c>
      <c r="AC207" s="69" t="str">
        <f aca="false">AB207</f>
        <v>0</v>
      </c>
      <c r="AD207" s="53" t="s">
        <v>80</v>
      </c>
      <c r="AE207" s="70" t="s">
        <v>73</v>
      </c>
      <c r="AF207" s="68" t="str">
        <f aca="false">MID(L203,5,1)</f>
        <v>0</v>
      </c>
      <c r="AG207" s="69" t="str">
        <f aca="false">AF207</f>
        <v>0</v>
      </c>
      <c r="AH207" s="53" t="s">
        <v>80</v>
      </c>
      <c r="AI207" s="70" t="s">
        <v>73</v>
      </c>
      <c r="AJ207" s="66"/>
      <c r="AK207" s="66"/>
    </row>
    <row r="208" customFormat="false" ht="15" hidden="false" customHeight="false" outlineLevel="0" collapsed="false">
      <c r="C208" s="53" t="s">
        <v>71</v>
      </c>
      <c r="D208" s="45" t="str">
        <f aca="false">HEX2BIN(D207,8)</f>
        <v>00000111</v>
      </c>
      <c r="E208" s="45" t="str">
        <f aca="false">HEX2BIN(E207,8)</f>
        <v>00100000</v>
      </c>
      <c r="F208" s="45" t="str">
        <f aca="false">HEX2BIN(F207,8)</f>
        <v>00000100</v>
      </c>
      <c r="G208" s="45" t="str">
        <f aca="false">HEX2BIN(G207,8)</f>
        <v>00010110</v>
      </c>
      <c r="H208" s="82" t="str">
        <f aca="false">Q203&amp;Q204&amp;Q205&amp;Q206&amp;Q207&amp;Q208&amp;Q209&amp;Q210</f>
        <v>00000000</v>
      </c>
      <c r="I208" s="45" t="str">
        <f aca="false">U203&amp;U204&amp;U205&amp;U206&amp;U207&amp;U208&amp;U209&amp;U210</f>
        <v>00000000</v>
      </c>
      <c r="J208" s="82" t="str">
        <f aca="false">Y203&amp;Y204&amp;Y205&amp;Y206&amp;Y207&amp;Y208&amp;Y209&amp;Y210</f>
        <v>00000000</v>
      </c>
      <c r="K208" s="82" t="str">
        <f aca="false">AC203&amp;AC204&amp;AC205&amp;AC206&amp;AC207&amp;AC208&amp;AC209&amp;AC210</f>
        <v>00000000</v>
      </c>
      <c r="L208" s="45" t="str">
        <f aca="false">AG203&amp;AG204&amp;AG205&amp;AG206&amp;AG207&amp;AG208&amp;AG209&amp;AG210</f>
        <v>00000000</v>
      </c>
      <c r="M208" s="45" t="str">
        <f aca="false">DEC2HEX(M209)</f>
        <v>41</v>
      </c>
      <c r="N208" s="46"/>
      <c r="P208" s="68" t="str">
        <f aca="false">MID(H203,6,1)</f>
        <v>0</v>
      </c>
      <c r="Q208" s="69" t="str">
        <f aca="false">P208</f>
        <v>0</v>
      </c>
      <c r="R208" s="53" t="s">
        <v>83</v>
      </c>
      <c r="S208" s="70" t="s">
        <v>73</v>
      </c>
      <c r="T208" s="68" t="str">
        <f aca="false">MID(I203,6,1)</f>
        <v>0</v>
      </c>
      <c r="U208" s="69" t="str">
        <f aca="false">T208</f>
        <v>0</v>
      </c>
      <c r="V208" s="53" t="s">
        <v>83</v>
      </c>
      <c r="W208" s="70" t="s">
        <v>73</v>
      </c>
      <c r="X208" s="68" t="str">
        <f aca="false">MID(J203,6,1)</f>
        <v>0</v>
      </c>
      <c r="Y208" s="69" t="str">
        <f aca="false">X208</f>
        <v>0</v>
      </c>
      <c r="Z208" s="53" t="s">
        <v>83</v>
      </c>
      <c r="AA208" s="70" t="s">
        <v>73</v>
      </c>
      <c r="AB208" s="68" t="str">
        <f aca="false">MID(K203,6,1)</f>
        <v>0</v>
      </c>
      <c r="AC208" s="69" t="str">
        <f aca="false">AB208</f>
        <v>0</v>
      </c>
      <c r="AD208" s="53" t="s">
        <v>83</v>
      </c>
      <c r="AE208" s="70" t="s">
        <v>73</v>
      </c>
      <c r="AF208" s="68" t="str">
        <f aca="false">MID(L203,6,1)</f>
        <v>0</v>
      </c>
      <c r="AG208" s="69" t="str">
        <f aca="false">AF208</f>
        <v>0</v>
      </c>
      <c r="AH208" s="53" t="s">
        <v>83</v>
      </c>
      <c r="AI208" s="70" t="s">
        <v>73</v>
      </c>
      <c r="AJ208" s="66"/>
      <c r="AK208" s="66"/>
    </row>
    <row r="209" customFormat="false" ht="15" hidden="false" customHeight="false" outlineLevel="0" collapsed="false">
      <c r="C209" s="53" t="s">
        <v>75</v>
      </c>
      <c r="D209" s="45" t="n">
        <f aca="false">HEX2DEC(D207)</f>
        <v>7</v>
      </c>
      <c r="E209" s="45" t="n">
        <f aca="false">HEX2DEC(E207)</f>
        <v>32</v>
      </c>
      <c r="F209" s="45" t="n">
        <f aca="false">HEX2DEC(F207)</f>
        <v>4</v>
      </c>
      <c r="G209" s="45" t="n">
        <f aca="false">HEX2DEC(G207)</f>
        <v>22</v>
      </c>
      <c r="H209" s="45" t="n">
        <f aca="false">HEX2DEC(H207)</f>
        <v>0</v>
      </c>
      <c r="I209" s="45" t="n">
        <f aca="false">HEX2DEC(I207)</f>
        <v>0</v>
      </c>
      <c r="J209" s="45" t="n">
        <f aca="false">HEX2DEC(J207)</f>
        <v>0</v>
      </c>
      <c r="K209" s="45" t="n">
        <f aca="false">HEX2DEC(K207)</f>
        <v>0</v>
      </c>
      <c r="L209" s="45" t="n">
        <f aca="false">HEX2DEC(L207)</f>
        <v>0</v>
      </c>
      <c r="M209" s="45" t="n">
        <f aca="false">SUM(D209:L209)</f>
        <v>65</v>
      </c>
      <c r="N209" s="46"/>
      <c r="P209" s="68" t="str">
        <f aca="false">MID(H203,7,1)</f>
        <v>0</v>
      </c>
      <c r="Q209" s="69" t="str">
        <f aca="false">P209</f>
        <v>0</v>
      </c>
      <c r="R209" s="53" t="s">
        <v>84</v>
      </c>
      <c r="S209" s="70" t="s">
        <v>73</v>
      </c>
      <c r="T209" s="68" t="str">
        <f aca="false">MID(I203,7,1)</f>
        <v>0</v>
      </c>
      <c r="U209" s="69" t="str">
        <f aca="false">T209</f>
        <v>0</v>
      </c>
      <c r="V209" s="53" t="s">
        <v>84</v>
      </c>
      <c r="W209" s="70" t="s">
        <v>73</v>
      </c>
      <c r="X209" s="68" t="str">
        <f aca="false">MID(J203,7,1)</f>
        <v>0</v>
      </c>
      <c r="Y209" s="69" t="str">
        <f aca="false">X209</f>
        <v>0</v>
      </c>
      <c r="Z209" s="53" t="s">
        <v>84</v>
      </c>
      <c r="AA209" s="70" t="s">
        <v>73</v>
      </c>
      <c r="AB209" s="68" t="str">
        <f aca="false">MID(K203,7,1)</f>
        <v>0</v>
      </c>
      <c r="AC209" s="69" t="str">
        <f aca="false">AB209</f>
        <v>0</v>
      </c>
      <c r="AD209" s="53" t="s">
        <v>84</v>
      </c>
      <c r="AE209" s="70" t="s">
        <v>73</v>
      </c>
      <c r="AF209" s="68" t="str">
        <f aca="false">MID(L203,7,1)</f>
        <v>0</v>
      </c>
      <c r="AG209" s="69" t="str">
        <f aca="false">AF209</f>
        <v>0</v>
      </c>
      <c r="AH209" s="53" t="s">
        <v>84</v>
      </c>
      <c r="AI209" s="70" t="s">
        <v>73</v>
      </c>
      <c r="AJ209" s="66"/>
      <c r="AK209" s="66"/>
    </row>
    <row r="210" customFormat="false" ht="15.75" hidden="false" customHeight="false" outlineLevel="0" collapsed="false">
      <c r="C210" s="83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5"/>
      <c r="P210" s="86" t="str">
        <f aca="false">MID(H203,8,1)</f>
        <v>0</v>
      </c>
      <c r="Q210" s="93" t="str">
        <f aca="false">P210</f>
        <v>0</v>
      </c>
      <c r="R210" s="83" t="s">
        <v>86</v>
      </c>
      <c r="S210" s="34" t="s">
        <v>73</v>
      </c>
      <c r="T210" s="86" t="str">
        <f aca="false">MID(I203,8,1)</f>
        <v>0</v>
      </c>
      <c r="U210" s="93" t="str">
        <f aca="false">T210</f>
        <v>0</v>
      </c>
      <c r="V210" s="83" t="s">
        <v>86</v>
      </c>
      <c r="W210" s="34" t="s">
        <v>73</v>
      </c>
      <c r="X210" s="86" t="str">
        <f aca="false">MID(J203,8,1)</f>
        <v>0</v>
      </c>
      <c r="Y210" s="93" t="str">
        <f aca="false">X210</f>
        <v>0</v>
      </c>
      <c r="Z210" s="83" t="s">
        <v>86</v>
      </c>
      <c r="AA210" s="34" t="s">
        <v>73</v>
      </c>
      <c r="AB210" s="86" t="str">
        <f aca="false">MID(K203,8,1)</f>
        <v>0</v>
      </c>
      <c r="AC210" s="93" t="str">
        <f aca="false">AB210</f>
        <v>0</v>
      </c>
      <c r="AD210" s="83" t="s">
        <v>86</v>
      </c>
      <c r="AE210" s="34" t="s">
        <v>73</v>
      </c>
      <c r="AF210" s="86" t="str">
        <f aca="false">MID(L203,8,1)</f>
        <v>0</v>
      </c>
      <c r="AG210" s="93" t="str">
        <f aca="false">AF210</f>
        <v>0</v>
      </c>
      <c r="AH210" s="83" t="s">
        <v>86</v>
      </c>
      <c r="AI210" s="91" t="s">
        <v>330</v>
      </c>
      <c r="AJ210" s="66"/>
      <c r="AK210" s="66"/>
    </row>
    <row r="211" customFormat="false" ht="15.75" hidden="false" customHeight="false" outlineLevel="0" collapsed="false"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 t="s">
        <v>47</v>
      </c>
      <c r="N211" s="42"/>
      <c r="P211" s="43" t="s">
        <v>331</v>
      </c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</row>
    <row r="212" customFormat="false" ht="15.75" hidden="false" customHeight="false" outlineLevel="0" collapsed="false">
      <c r="C212" s="53"/>
      <c r="D212" s="44" t="s">
        <v>332</v>
      </c>
      <c r="E212" s="44"/>
      <c r="F212" s="44"/>
      <c r="G212" s="44"/>
      <c r="H212" s="45" t="s">
        <v>50</v>
      </c>
      <c r="I212" s="45" t="s">
        <v>51</v>
      </c>
      <c r="J212" s="45" t="s">
        <v>52</v>
      </c>
      <c r="K212" s="45" t="s">
        <v>53</v>
      </c>
      <c r="L212" s="45" t="s">
        <v>54</v>
      </c>
      <c r="M212" s="45" t="s">
        <v>55</v>
      </c>
      <c r="N212" s="46"/>
      <c r="P212" s="47" t="s">
        <v>333</v>
      </c>
      <c r="Q212" s="47"/>
      <c r="R212" s="47"/>
      <c r="S212" s="47"/>
      <c r="T212" s="48" t="s">
        <v>334</v>
      </c>
      <c r="U212" s="48"/>
      <c r="V212" s="48"/>
      <c r="W212" s="48"/>
      <c r="X212" s="49" t="s">
        <v>58</v>
      </c>
      <c r="Y212" s="49"/>
      <c r="Z212" s="49"/>
      <c r="AA212" s="49"/>
      <c r="AB212" s="50" t="s">
        <v>59</v>
      </c>
      <c r="AC212" s="50"/>
      <c r="AD212" s="50"/>
      <c r="AE212" s="50"/>
      <c r="AF212" s="92" t="s">
        <v>103</v>
      </c>
      <c r="AG212" s="92"/>
      <c r="AH212" s="92"/>
      <c r="AI212" s="92"/>
      <c r="AJ212" s="140" t="s">
        <v>61</v>
      </c>
      <c r="AK212" s="140"/>
    </row>
    <row r="213" customFormat="false" ht="15.75" hidden="false" customHeight="false" outlineLevel="0" collapsed="false">
      <c r="C213" s="53" t="s">
        <v>62</v>
      </c>
      <c r="D213" s="54" t="s">
        <v>63</v>
      </c>
      <c r="E213" s="55" t="s">
        <v>131</v>
      </c>
      <c r="F213" s="74" t="str">
        <f aca="false">MID(A21,4,2)</f>
        <v>04</v>
      </c>
      <c r="G213" s="56" t="s">
        <v>335</v>
      </c>
      <c r="H213" s="114" t="str">
        <f aca="false">MID(A21,8,2)</f>
        <v>00</v>
      </c>
      <c r="I213" s="115" t="str">
        <f aca="false">MID(A21,10,2)</f>
        <v>00</v>
      </c>
      <c r="J213" s="78" t="str">
        <f aca="false">MID(A21,12,2)</f>
        <v>00</v>
      </c>
      <c r="K213" s="115" t="str">
        <f aca="false">MID(A21,14,2)</f>
        <v>00</v>
      </c>
      <c r="L213" s="116" t="str">
        <f aca="false">MID(A21,16,2)</f>
        <v>00</v>
      </c>
      <c r="M213" s="117" t="str">
        <f aca="false">MID(A21,18,2)</f>
        <v>00</v>
      </c>
      <c r="N213" s="46" t="s">
        <v>67</v>
      </c>
      <c r="P213" s="89"/>
      <c r="Q213" s="89"/>
      <c r="R213" s="89"/>
      <c r="S213" s="89"/>
      <c r="T213" s="89"/>
      <c r="U213" s="89"/>
      <c r="V213" s="89"/>
      <c r="W213" s="89"/>
      <c r="X213" s="62" t="s">
        <v>67</v>
      </c>
      <c r="Y213" s="63" t="s">
        <v>68</v>
      </c>
      <c r="Z213" s="64" t="s">
        <v>69</v>
      </c>
      <c r="AA213" s="46"/>
      <c r="AB213" s="62" t="s">
        <v>67</v>
      </c>
      <c r="AC213" s="63" t="s">
        <v>68</v>
      </c>
      <c r="AD213" s="64" t="s">
        <v>69</v>
      </c>
      <c r="AE213" s="46"/>
      <c r="AF213" s="62" t="s">
        <v>67</v>
      </c>
      <c r="AG213" s="63" t="s">
        <v>68</v>
      </c>
      <c r="AH213" s="64" t="s">
        <v>69</v>
      </c>
      <c r="AI213" s="65"/>
      <c r="AJ213" s="66" t="s">
        <v>70</v>
      </c>
      <c r="AK213" s="66"/>
    </row>
    <row r="214" customFormat="false" ht="15" hidden="false" customHeight="false" outlineLevel="0" collapsed="false">
      <c r="C214" s="53" t="s">
        <v>71</v>
      </c>
      <c r="D214" s="45" t="str">
        <f aca="false">HEX2BIN(D213,8)</f>
        <v>00000111</v>
      </c>
      <c r="E214" s="45" t="str">
        <f aca="false">HEX2BIN(E213,8)</f>
        <v>00100000</v>
      </c>
      <c r="F214" s="45" t="str">
        <f aca="false">HEX2BIN(F213,8)</f>
        <v>00000100</v>
      </c>
      <c r="G214" s="45" t="str">
        <f aca="false">HEX2BIN(G213,8)</f>
        <v>00010111</v>
      </c>
      <c r="H214" s="45" t="str">
        <f aca="false">HEX2BIN(H213,8)</f>
        <v>00000000</v>
      </c>
      <c r="I214" s="45" t="str">
        <f aca="false">HEX2BIN(I213,8)</f>
        <v>00000000</v>
      </c>
      <c r="J214" s="45" t="str">
        <f aca="false">HEX2BIN(J213,8)</f>
        <v>00000000</v>
      </c>
      <c r="K214" s="45" t="str">
        <f aca="false">HEX2BIN(K213,8)</f>
        <v>00000000</v>
      </c>
      <c r="L214" s="45" t="str">
        <f aca="false">HEX2BIN(L213,8)</f>
        <v>00000000</v>
      </c>
      <c r="M214" s="65"/>
      <c r="N214" s="46"/>
      <c r="P214" s="89"/>
      <c r="Q214" s="89"/>
      <c r="R214" s="89"/>
      <c r="S214" s="89"/>
      <c r="T214" s="89"/>
      <c r="U214" s="89"/>
      <c r="V214" s="89"/>
      <c r="W214" s="89"/>
      <c r="X214" s="68" t="str">
        <f aca="false">MID(J214,1,1)</f>
        <v>0</v>
      </c>
      <c r="Y214" s="69" t="str">
        <f aca="false">X214</f>
        <v>0</v>
      </c>
      <c r="Z214" s="53" t="s">
        <v>72</v>
      </c>
      <c r="AA214" s="70" t="s">
        <v>73</v>
      </c>
      <c r="AB214" s="68" t="str">
        <f aca="false">MID(K214,1,1)</f>
        <v>0</v>
      </c>
      <c r="AC214" s="69" t="str">
        <f aca="false">AB214</f>
        <v>0</v>
      </c>
      <c r="AD214" s="53" t="s">
        <v>72</v>
      </c>
      <c r="AE214" s="70" t="s">
        <v>73</v>
      </c>
      <c r="AF214" s="68" t="str">
        <f aca="false">MID(L214,1,1)</f>
        <v>0</v>
      </c>
      <c r="AG214" s="69" t="str">
        <f aca="false">AF214</f>
        <v>0</v>
      </c>
      <c r="AH214" s="53" t="s">
        <v>72</v>
      </c>
      <c r="AI214" s="70" t="s">
        <v>73</v>
      </c>
      <c r="AJ214" s="66"/>
      <c r="AK214" s="66"/>
    </row>
    <row r="215" customFormat="false" ht="15" hidden="false" customHeight="false" outlineLevel="0" collapsed="false">
      <c r="C215" s="53" t="s">
        <v>75</v>
      </c>
      <c r="D215" s="45" t="n">
        <f aca="false">HEX2DEC(D213)</f>
        <v>7</v>
      </c>
      <c r="E215" s="45" t="n">
        <f aca="false">HEX2DEC(E213)</f>
        <v>32</v>
      </c>
      <c r="F215" s="45" t="n">
        <f aca="false">HEX2DEC(F213)</f>
        <v>4</v>
      </c>
      <c r="G215" s="45" t="n">
        <f aca="false">HEX2DEC(G213)</f>
        <v>23</v>
      </c>
      <c r="H215" s="45" t="n">
        <f aca="false">HEX2DEC(H213)</f>
        <v>0</v>
      </c>
      <c r="I215" s="45" t="n">
        <f aca="false">HEX2DEC(I213)</f>
        <v>0</v>
      </c>
      <c r="J215" s="45" t="n">
        <f aca="false">HEX2DEC(J213)</f>
        <v>0</v>
      </c>
      <c r="K215" s="45" t="n">
        <f aca="false">HEX2DEC(K213)</f>
        <v>0</v>
      </c>
      <c r="L215" s="45" t="n">
        <f aca="false">HEX2DEC(L213)</f>
        <v>0</v>
      </c>
      <c r="M215" s="45" t="n">
        <f aca="false">SUM(D215:L215)</f>
        <v>66</v>
      </c>
      <c r="N215" s="46"/>
      <c r="P215" s="89"/>
      <c r="Q215" s="89"/>
      <c r="R215" s="89"/>
      <c r="S215" s="89"/>
      <c r="T215" s="89"/>
      <c r="U215" s="89"/>
      <c r="V215" s="89"/>
      <c r="W215" s="89"/>
      <c r="X215" s="68" t="str">
        <f aca="false">MID(J214,2,1)</f>
        <v>0</v>
      </c>
      <c r="Y215" s="69" t="str">
        <f aca="false">X215</f>
        <v>0</v>
      </c>
      <c r="Z215" s="53" t="s">
        <v>76</v>
      </c>
      <c r="AA215" s="70" t="s">
        <v>73</v>
      </c>
      <c r="AB215" s="68" t="str">
        <f aca="false">MID(K214,2,1)</f>
        <v>0</v>
      </c>
      <c r="AC215" s="69" t="str">
        <f aca="false">AB215</f>
        <v>0</v>
      </c>
      <c r="AD215" s="53" t="s">
        <v>76</v>
      </c>
      <c r="AE215" s="70" t="s">
        <v>73</v>
      </c>
      <c r="AF215" s="68" t="str">
        <f aca="false">MID(L214,2,1)</f>
        <v>0</v>
      </c>
      <c r="AG215" s="69" t="str">
        <f aca="false">AF215</f>
        <v>0</v>
      </c>
      <c r="AH215" s="53" t="s">
        <v>76</v>
      </c>
      <c r="AI215" s="70" t="s">
        <v>73</v>
      </c>
      <c r="AJ215" s="66"/>
      <c r="AK215" s="66"/>
    </row>
    <row r="216" customFormat="false" ht="15" hidden="false" customHeight="false" outlineLevel="0" collapsed="false">
      <c r="C216" s="53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46"/>
      <c r="P216" s="89"/>
      <c r="Q216" s="89"/>
      <c r="R216" s="89"/>
      <c r="S216" s="89"/>
      <c r="T216" s="89"/>
      <c r="U216" s="89"/>
      <c r="V216" s="89"/>
      <c r="W216" s="89"/>
      <c r="X216" s="68" t="str">
        <f aca="false">MID(J214,3,1)</f>
        <v>0</v>
      </c>
      <c r="Y216" s="69" t="str">
        <f aca="false">X216</f>
        <v>0</v>
      </c>
      <c r="Z216" s="53" t="s">
        <v>78</v>
      </c>
      <c r="AA216" s="70" t="s">
        <v>73</v>
      </c>
      <c r="AB216" s="68" t="str">
        <f aca="false">MID(K214,3,1)</f>
        <v>0</v>
      </c>
      <c r="AC216" s="69" t="str">
        <f aca="false">AB216</f>
        <v>0</v>
      </c>
      <c r="AD216" s="53" t="s">
        <v>78</v>
      </c>
      <c r="AE216" s="70" t="s">
        <v>73</v>
      </c>
      <c r="AF216" s="68" t="str">
        <f aca="false">MID(L214,3,1)</f>
        <v>0</v>
      </c>
      <c r="AG216" s="69" t="str">
        <f aca="false">AF216</f>
        <v>0</v>
      </c>
      <c r="AH216" s="53" t="s">
        <v>78</v>
      </c>
      <c r="AI216" s="70" t="s">
        <v>73</v>
      </c>
      <c r="AJ216" s="66"/>
      <c r="AK216" s="66"/>
    </row>
    <row r="217" customFormat="false" ht="15.75" hidden="false" customHeight="false" outlineLevel="0" collapsed="false">
      <c r="C217" s="53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46"/>
      <c r="P217" s="89"/>
      <c r="Q217" s="89"/>
      <c r="R217" s="89"/>
      <c r="S217" s="89"/>
      <c r="T217" s="89"/>
      <c r="U217" s="89"/>
      <c r="V217" s="89"/>
      <c r="W217" s="89"/>
      <c r="X217" s="68" t="str">
        <f aca="false">MID(J214,4,1)</f>
        <v>0</v>
      </c>
      <c r="Y217" s="69" t="str">
        <f aca="false">X217</f>
        <v>0</v>
      </c>
      <c r="Z217" s="53" t="s">
        <v>79</v>
      </c>
      <c r="AA217" s="70" t="s">
        <v>73</v>
      </c>
      <c r="AB217" s="68" t="str">
        <f aca="false">MID(K214,4,1)</f>
        <v>0</v>
      </c>
      <c r="AC217" s="69" t="str">
        <f aca="false">AB217</f>
        <v>0</v>
      </c>
      <c r="AD217" s="53" t="s">
        <v>79</v>
      </c>
      <c r="AE217" s="70" t="s">
        <v>73</v>
      </c>
      <c r="AF217" s="68" t="str">
        <f aca="false">MID(L214,4,1)</f>
        <v>0</v>
      </c>
      <c r="AG217" s="69" t="str">
        <f aca="false">AF217</f>
        <v>0</v>
      </c>
      <c r="AH217" s="53" t="s">
        <v>79</v>
      </c>
      <c r="AI217" s="70" t="s">
        <v>73</v>
      </c>
      <c r="AJ217" s="66"/>
      <c r="AK217" s="66"/>
    </row>
    <row r="218" customFormat="false" ht="15.75" hidden="false" customHeight="false" outlineLevel="0" collapsed="false">
      <c r="C218" s="53" t="s">
        <v>62</v>
      </c>
      <c r="D218" s="73" t="str">
        <f aca="false">D213</f>
        <v>07</v>
      </c>
      <c r="E218" s="74" t="str">
        <f aca="false">E213</f>
        <v>20</v>
      </c>
      <c r="F218" s="74" t="str">
        <f aca="false">F213</f>
        <v>04</v>
      </c>
      <c r="G218" s="75" t="str">
        <f aca="false">G213</f>
        <v>17</v>
      </c>
      <c r="H218" s="141" t="str">
        <f aca="false">H213</f>
        <v>00</v>
      </c>
      <c r="I218" s="130" t="str">
        <f aca="false">I213</f>
        <v>00</v>
      </c>
      <c r="J218" s="78" t="str">
        <f aca="false">BIN2HEX(J219,2)</f>
        <v>00</v>
      </c>
      <c r="K218" s="79" t="str">
        <f aca="false">BIN2HEX(K219,2)</f>
        <v>00</v>
      </c>
      <c r="L218" s="80" t="str">
        <f aca="false">BIN2HEX(L219,2)</f>
        <v>00</v>
      </c>
      <c r="M218" s="81" t="str">
        <f aca="false">IF(LEN(M219)&gt;2,MID(M219,2,2),M219)</f>
        <v>42</v>
      </c>
      <c r="N218" s="46" t="s">
        <v>68</v>
      </c>
      <c r="P218" s="89"/>
      <c r="Q218" s="89"/>
      <c r="R218" s="89"/>
      <c r="S218" s="89"/>
      <c r="T218" s="89"/>
      <c r="U218" s="89"/>
      <c r="V218" s="89"/>
      <c r="W218" s="89"/>
      <c r="X218" s="68" t="str">
        <f aca="false">MID(J214,5,1)</f>
        <v>0</v>
      </c>
      <c r="Y218" s="69" t="str">
        <f aca="false">X218</f>
        <v>0</v>
      </c>
      <c r="Z218" s="53" t="s">
        <v>80</v>
      </c>
      <c r="AA218" s="70" t="s">
        <v>73</v>
      </c>
      <c r="AB218" s="68" t="str">
        <f aca="false">MID(K214,5,1)</f>
        <v>0</v>
      </c>
      <c r="AC218" s="69" t="str">
        <f aca="false">AB218</f>
        <v>0</v>
      </c>
      <c r="AD218" s="53" t="s">
        <v>80</v>
      </c>
      <c r="AE218" s="70" t="s">
        <v>73</v>
      </c>
      <c r="AF218" s="68" t="str">
        <f aca="false">MID(L214,5,1)</f>
        <v>0</v>
      </c>
      <c r="AG218" s="69" t="str">
        <f aca="false">AF218</f>
        <v>0</v>
      </c>
      <c r="AH218" s="53" t="s">
        <v>80</v>
      </c>
      <c r="AI218" s="70" t="s">
        <v>73</v>
      </c>
      <c r="AJ218" s="66"/>
      <c r="AK218" s="66"/>
    </row>
    <row r="219" customFormat="false" ht="15" hidden="false" customHeight="false" outlineLevel="0" collapsed="false">
      <c r="C219" s="53" t="s">
        <v>71</v>
      </c>
      <c r="D219" s="45" t="str">
        <f aca="false">HEX2BIN(D218,8)</f>
        <v>00000111</v>
      </c>
      <c r="E219" s="45" t="str">
        <f aca="false">HEX2BIN(E218,8)</f>
        <v>00100000</v>
      </c>
      <c r="F219" s="45" t="str">
        <f aca="false">HEX2BIN(F218,8)</f>
        <v>00000100</v>
      </c>
      <c r="G219" s="45" t="str">
        <f aca="false">HEX2BIN(G218,8)</f>
        <v>00010111</v>
      </c>
      <c r="H219" s="82"/>
      <c r="I219" s="45"/>
      <c r="J219" s="82" t="str">
        <f aca="false">Y214&amp;Y215&amp;Y216&amp;Y217&amp;Y218&amp;Y219&amp;Y220&amp;Y221</f>
        <v>00000000</v>
      </c>
      <c r="K219" s="82" t="str">
        <f aca="false">AC214&amp;AC215&amp;AC216&amp;AC217&amp;AC218&amp;AC219&amp;AC220&amp;AC221</f>
        <v>00000000</v>
      </c>
      <c r="L219" s="45" t="str">
        <f aca="false">AG214&amp;AG215&amp;AG216&amp;AG217&amp;AG218&amp;AG219&amp;AG220&amp;AG221</f>
        <v>00000000</v>
      </c>
      <c r="M219" s="45" t="str">
        <f aca="false">DEC2HEX(M220)</f>
        <v>42</v>
      </c>
      <c r="N219" s="46"/>
      <c r="P219" s="89"/>
      <c r="Q219" s="89"/>
      <c r="R219" s="89"/>
      <c r="S219" s="89"/>
      <c r="T219" s="89"/>
      <c r="U219" s="89"/>
      <c r="V219" s="89"/>
      <c r="W219" s="89"/>
      <c r="X219" s="68" t="str">
        <f aca="false">MID(J214,6,1)</f>
        <v>0</v>
      </c>
      <c r="Y219" s="69" t="str">
        <f aca="false">X219</f>
        <v>0</v>
      </c>
      <c r="Z219" s="53" t="s">
        <v>83</v>
      </c>
      <c r="AA219" s="70" t="s">
        <v>73</v>
      </c>
      <c r="AB219" s="68" t="str">
        <f aca="false">MID(K214,6,1)</f>
        <v>0</v>
      </c>
      <c r="AC219" s="69" t="str">
        <f aca="false">AB219</f>
        <v>0</v>
      </c>
      <c r="AD219" s="53" t="s">
        <v>83</v>
      </c>
      <c r="AE219" s="70" t="s">
        <v>73</v>
      </c>
      <c r="AF219" s="68" t="str">
        <f aca="false">MID(L214,6,1)</f>
        <v>0</v>
      </c>
      <c r="AG219" s="69" t="str">
        <f aca="false">AF219</f>
        <v>0</v>
      </c>
      <c r="AH219" s="53" t="s">
        <v>83</v>
      </c>
      <c r="AI219" s="70" t="s">
        <v>73</v>
      </c>
      <c r="AJ219" s="66"/>
      <c r="AK219" s="66"/>
    </row>
    <row r="220" customFormat="false" ht="15" hidden="false" customHeight="false" outlineLevel="0" collapsed="false">
      <c r="C220" s="53" t="s">
        <v>75</v>
      </c>
      <c r="D220" s="45" t="n">
        <f aca="false">HEX2DEC(D218)</f>
        <v>7</v>
      </c>
      <c r="E220" s="45" t="n">
        <f aca="false">HEX2DEC(E218)</f>
        <v>32</v>
      </c>
      <c r="F220" s="45" t="n">
        <f aca="false">HEX2DEC(F218)</f>
        <v>4</v>
      </c>
      <c r="G220" s="45" t="n">
        <f aca="false">HEX2DEC(G218)</f>
        <v>23</v>
      </c>
      <c r="H220" s="45" t="n">
        <f aca="false">HEX2DEC(H218)</f>
        <v>0</v>
      </c>
      <c r="I220" s="45" t="n">
        <f aca="false">HEX2DEC(I218)</f>
        <v>0</v>
      </c>
      <c r="J220" s="45" t="n">
        <f aca="false">HEX2DEC(J218)</f>
        <v>0</v>
      </c>
      <c r="K220" s="45" t="n">
        <f aca="false">HEX2DEC(K218)</f>
        <v>0</v>
      </c>
      <c r="L220" s="45" t="n">
        <f aca="false">HEX2DEC(L218)</f>
        <v>0</v>
      </c>
      <c r="M220" s="45" t="n">
        <f aca="false">SUM(D220:L220)</f>
        <v>66</v>
      </c>
      <c r="N220" s="46"/>
      <c r="P220" s="89"/>
      <c r="Q220" s="89"/>
      <c r="R220" s="89"/>
      <c r="S220" s="89"/>
      <c r="T220" s="89"/>
      <c r="U220" s="89"/>
      <c r="V220" s="89"/>
      <c r="W220" s="89"/>
      <c r="X220" s="68" t="str">
        <f aca="false">MID(J214,7,1)</f>
        <v>0</v>
      </c>
      <c r="Y220" s="69" t="str">
        <f aca="false">X220</f>
        <v>0</v>
      </c>
      <c r="Z220" s="53" t="s">
        <v>84</v>
      </c>
      <c r="AA220" s="70" t="s">
        <v>73</v>
      </c>
      <c r="AB220" s="68" t="str">
        <f aca="false">MID(K214,7,1)</f>
        <v>0</v>
      </c>
      <c r="AC220" s="69" t="str">
        <f aca="false">AB220</f>
        <v>0</v>
      </c>
      <c r="AD220" s="53" t="s">
        <v>84</v>
      </c>
      <c r="AE220" s="70" t="s">
        <v>73</v>
      </c>
      <c r="AF220" s="68" t="str">
        <f aca="false">MID(L214,7,1)</f>
        <v>0</v>
      </c>
      <c r="AG220" s="69" t="str">
        <f aca="false">AF220</f>
        <v>0</v>
      </c>
      <c r="AH220" s="53" t="s">
        <v>84</v>
      </c>
      <c r="AI220" s="70" t="s">
        <v>73</v>
      </c>
      <c r="AJ220" s="66"/>
      <c r="AK220" s="66"/>
    </row>
    <row r="221" customFormat="false" ht="15.75" hidden="false" customHeight="false" outlineLevel="0" collapsed="false">
      <c r="C221" s="83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5"/>
      <c r="P221" s="89"/>
      <c r="Q221" s="89"/>
      <c r="R221" s="89"/>
      <c r="S221" s="89"/>
      <c r="T221" s="89"/>
      <c r="U221" s="89"/>
      <c r="V221" s="89"/>
      <c r="W221" s="89"/>
      <c r="X221" s="86" t="str">
        <f aca="false">MID(J214,8,1)</f>
        <v>0</v>
      </c>
      <c r="Y221" s="93" t="str">
        <f aca="false">X221</f>
        <v>0</v>
      </c>
      <c r="Z221" s="83" t="s">
        <v>86</v>
      </c>
      <c r="AA221" s="34" t="s">
        <v>73</v>
      </c>
      <c r="AB221" s="86" t="str">
        <f aca="false">MID(K214,8,1)</f>
        <v>0</v>
      </c>
      <c r="AC221" s="93" t="str">
        <f aca="false">AB221</f>
        <v>0</v>
      </c>
      <c r="AD221" s="83" t="s">
        <v>86</v>
      </c>
      <c r="AE221" s="34" t="s">
        <v>73</v>
      </c>
      <c r="AF221" s="86" t="str">
        <f aca="false">MID(L214,8,1)</f>
        <v>0</v>
      </c>
      <c r="AG221" s="93" t="str">
        <f aca="false">AF221</f>
        <v>0</v>
      </c>
      <c r="AH221" s="83" t="s">
        <v>86</v>
      </c>
      <c r="AI221" s="34" t="s">
        <v>73</v>
      </c>
      <c r="AJ221" s="66"/>
      <c r="AK221" s="66"/>
    </row>
    <row r="222" customFormat="false" ht="15.75" hidden="false" customHeight="false" outlineLevel="0" collapsed="false"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 t="s">
        <v>47</v>
      </c>
      <c r="N222" s="42"/>
      <c r="P222" s="43" t="s">
        <v>336</v>
      </c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</row>
    <row r="223" customFormat="false" ht="15.75" hidden="false" customHeight="false" outlineLevel="0" collapsed="false">
      <c r="C223" s="53"/>
      <c r="D223" s="44" t="s">
        <v>337</v>
      </c>
      <c r="E223" s="44"/>
      <c r="F223" s="44"/>
      <c r="G223" s="44"/>
      <c r="H223" s="45" t="s">
        <v>50</v>
      </c>
      <c r="I223" s="45" t="s">
        <v>51</v>
      </c>
      <c r="J223" s="45" t="s">
        <v>52</v>
      </c>
      <c r="K223" s="45" t="s">
        <v>53</v>
      </c>
      <c r="L223" s="45" t="s">
        <v>54</v>
      </c>
      <c r="M223" s="45" t="s">
        <v>55</v>
      </c>
      <c r="N223" s="46"/>
      <c r="P223" s="47" t="s">
        <v>56</v>
      </c>
      <c r="Q223" s="47"/>
      <c r="R223" s="47"/>
      <c r="S223" s="47"/>
      <c r="T223" s="48" t="s">
        <v>57</v>
      </c>
      <c r="U223" s="48"/>
      <c r="V223" s="48"/>
      <c r="W223" s="48"/>
      <c r="X223" s="49" t="s">
        <v>58</v>
      </c>
      <c r="Y223" s="49"/>
      <c r="Z223" s="49"/>
      <c r="AA223" s="49"/>
      <c r="AB223" s="50" t="s">
        <v>297</v>
      </c>
      <c r="AC223" s="50"/>
      <c r="AD223" s="50"/>
      <c r="AE223" s="50"/>
      <c r="AF223" s="92" t="s">
        <v>338</v>
      </c>
      <c r="AG223" s="92"/>
      <c r="AH223" s="92"/>
      <c r="AI223" s="92"/>
      <c r="AJ223" s="140" t="s">
        <v>61</v>
      </c>
      <c r="AK223" s="140"/>
    </row>
    <row r="224" customFormat="false" ht="15.75" hidden="false" customHeight="false" outlineLevel="0" collapsed="false">
      <c r="C224" s="53" t="s">
        <v>62</v>
      </c>
      <c r="D224" s="54" t="s">
        <v>63</v>
      </c>
      <c r="E224" s="55" t="s">
        <v>131</v>
      </c>
      <c r="F224" s="74" t="str">
        <f aca="false">MID(A22,4,2)</f>
        <v>04</v>
      </c>
      <c r="G224" s="56" t="s">
        <v>339</v>
      </c>
      <c r="H224" s="78" t="str">
        <f aca="false">MID(A22,8,2)</f>
        <v>00</v>
      </c>
      <c r="I224" s="115" t="str">
        <f aca="false">MID(A22,10,2)</f>
        <v>00</v>
      </c>
      <c r="J224" s="115" t="str">
        <f aca="false">MID(A22,12,2)</f>
        <v>00</v>
      </c>
      <c r="K224" s="116" t="str">
        <f aca="false">MID(A22,14,2)</f>
        <v>00</v>
      </c>
      <c r="L224" s="116" t="str">
        <f aca="false">MID(A22,16,2)</f>
        <v>00</v>
      </c>
      <c r="M224" s="117" t="str">
        <f aca="false">MID(A22,18,2)</f>
        <v>00</v>
      </c>
      <c r="N224" s="46" t="s">
        <v>67</v>
      </c>
      <c r="P224" s="62" t="s">
        <v>67</v>
      </c>
      <c r="Q224" s="63" t="s">
        <v>68</v>
      </c>
      <c r="R224" s="64" t="s">
        <v>69</v>
      </c>
      <c r="S224" s="46"/>
      <c r="T224" s="62" t="s">
        <v>67</v>
      </c>
      <c r="U224" s="63" t="s">
        <v>68</v>
      </c>
      <c r="V224" s="64" t="s">
        <v>69</v>
      </c>
      <c r="W224" s="46"/>
      <c r="X224" s="62" t="s">
        <v>67</v>
      </c>
      <c r="Y224" s="63" t="s">
        <v>68</v>
      </c>
      <c r="Z224" s="64" t="s">
        <v>69</v>
      </c>
      <c r="AA224" s="46"/>
      <c r="AB224" s="89"/>
      <c r="AC224" s="89"/>
      <c r="AD224" s="89"/>
      <c r="AE224" s="89"/>
      <c r="AF224" s="89"/>
      <c r="AG224" s="89"/>
      <c r="AH224" s="89"/>
      <c r="AI224" s="89"/>
      <c r="AJ224" s="66" t="s">
        <v>70</v>
      </c>
      <c r="AK224" s="66"/>
    </row>
    <row r="225" customFormat="false" ht="15" hidden="false" customHeight="false" outlineLevel="0" collapsed="false">
      <c r="C225" s="53" t="s">
        <v>71</v>
      </c>
      <c r="D225" s="45" t="str">
        <f aca="false">HEX2BIN(D224,8)</f>
        <v>00000111</v>
      </c>
      <c r="E225" s="45" t="str">
        <f aca="false">HEX2BIN(E224,8)</f>
        <v>00100000</v>
      </c>
      <c r="F225" s="45" t="str">
        <f aca="false">HEX2BIN(F224,8)</f>
        <v>00000100</v>
      </c>
      <c r="G225" s="45" t="str">
        <f aca="false">HEX2BIN(G224,8)</f>
        <v>00011000</v>
      </c>
      <c r="H225" s="45" t="str">
        <f aca="false">HEX2BIN(H224,8)</f>
        <v>00000000</v>
      </c>
      <c r="I225" s="45" t="str">
        <f aca="false">HEX2BIN(I224,8)</f>
        <v>00000000</v>
      </c>
      <c r="J225" s="45" t="str">
        <f aca="false">HEX2BIN(J224,8)</f>
        <v>00000000</v>
      </c>
      <c r="K225" s="45" t="str">
        <f aca="false">HEX2BIN(K224,8)</f>
        <v>00000000</v>
      </c>
      <c r="L225" s="45" t="str">
        <f aca="false">HEX2BIN(L224,8)</f>
        <v>00000000</v>
      </c>
      <c r="M225" s="65"/>
      <c r="N225" s="46"/>
      <c r="P225" s="68" t="str">
        <f aca="false">MID(H225,1,1)</f>
        <v>0</v>
      </c>
      <c r="Q225" s="69" t="str">
        <f aca="false">P225</f>
        <v>0</v>
      </c>
      <c r="R225" s="53" t="s">
        <v>72</v>
      </c>
      <c r="S225" s="70" t="s">
        <v>73</v>
      </c>
      <c r="T225" s="68" t="str">
        <f aca="false">MID(I225,1,1)</f>
        <v>0</v>
      </c>
      <c r="U225" s="69" t="str">
        <f aca="false">T225</f>
        <v>0</v>
      </c>
      <c r="V225" s="53" t="s">
        <v>72</v>
      </c>
      <c r="W225" s="70" t="s">
        <v>73</v>
      </c>
      <c r="X225" s="68" t="str">
        <f aca="false">MID(J225,1,1)</f>
        <v>0</v>
      </c>
      <c r="Y225" s="69" t="str">
        <f aca="false">X225</f>
        <v>0</v>
      </c>
      <c r="Z225" s="53" t="s">
        <v>72</v>
      </c>
      <c r="AA225" s="70" t="s">
        <v>73</v>
      </c>
      <c r="AB225" s="89"/>
      <c r="AC225" s="89"/>
      <c r="AD225" s="89"/>
      <c r="AE225" s="89"/>
      <c r="AF225" s="89"/>
      <c r="AG225" s="89"/>
      <c r="AH225" s="89"/>
      <c r="AI225" s="89"/>
      <c r="AJ225" s="66"/>
      <c r="AK225" s="66"/>
    </row>
    <row r="226" customFormat="false" ht="15" hidden="false" customHeight="false" outlineLevel="0" collapsed="false">
      <c r="C226" s="53" t="s">
        <v>75</v>
      </c>
      <c r="D226" s="45" t="n">
        <f aca="false">HEX2DEC(D224)</f>
        <v>7</v>
      </c>
      <c r="E226" s="45" t="n">
        <f aca="false">HEX2DEC(E224)</f>
        <v>32</v>
      </c>
      <c r="F226" s="45" t="n">
        <f aca="false">HEX2DEC(F224)</f>
        <v>4</v>
      </c>
      <c r="G226" s="45" t="n">
        <f aca="false">HEX2DEC(G224)</f>
        <v>24</v>
      </c>
      <c r="H226" s="45" t="n">
        <f aca="false">HEX2DEC(H224)</f>
        <v>0</v>
      </c>
      <c r="I226" s="45" t="n">
        <f aca="false">HEX2DEC(I224)</f>
        <v>0</v>
      </c>
      <c r="J226" s="45" t="n">
        <f aca="false">HEX2DEC(J224)</f>
        <v>0</v>
      </c>
      <c r="K226" s="45" t="n">
        <f aca="false">HEX2DEC(K224)</f>
        <v>0</v>
      </c>
      <c r="L226" s="45" t="n">
        <f aca="false">HEX2DEC(L224)</f>
        <v>0</v>
      </c>
      <c r="M226" s="45" t="n">
        <f aca="false">SUM(D226:L226)</f>
        <v>67</v>
      </c>
      <c r="N226" s="46"/>
      <c r="P226" s="68" t="str">
        <f aca="false">MID(H225,2,1)</f>
        <v>0</v>
      </c>
      <c r="Q226" s="69" t="str">
        <f aca="false">P226</f>
        <v>0</v>
      </c>
      <c r="R226" s="53" t="s">
        <v>76</v>
      </c>
      <c r="S226" s="70" t="s">
        <v>73</v>
      </c>
      <c r="T226" s="68" t="str">
        <f aca="false">MID(I225,2,1)</f>
        <v>0</v>
      </c>
      <c r="U226" s="69" t="str">
        <f aca="false">T226</f>
        <v>0</v>
      </c>
      <c r="V226" s="53" t="s">
        <v>76</v>
      </c>
      <c r="W226" s="70" t="s">
        <v>73</v>
      </c>
      <c r="X226" s="68" t="str">
        <f aca="false">MID(J225,2,1)</f>
        <v>0</v>
      </c>
      <c r="Y226" s="69" t="str">
        <f aca="false">X226</f>
        <v>0</v>
      </c>
      <c r="Z226" s="53" t="s">
        <v>76</v>
      </c>
      <c r="AA226" s="70" t="s">
        <v>73</v>
      </c>
      <c r="AB226" s="89"/>
      <c r="AC226" s="89"/>
      <c r="AD226" s="89"/>
      <c r="AE226" s="89"/>
      <c r="AF226" s="89"/>
      <c r="AG226" s="89"/>
      <c r="AH226" s="89"/>
      <c r="AI226" s="89"/>
      <c r="AJ226" s="66"/>
      <c r="AK226" s="66"/>
    </row>
    <row r="227" customFormat="false" ht="15" hidden="false" customHeight="false" outlineLevel="0" collapsed="false">
      <c r="C227" s="53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46"/>
      <c r="P227" s="68" t="str">
        <f aca="false">MID(H225,3,1)</f>
        <v>0</v>
      </c>
      <c r="Q227" s="69" t="str">
        <f aca="false">P227</f>
        <v>0</v>
      </c>
      <c r="R227" s="53" t="s">
        <v>78</v>
      </c>
      <c r="S227" s="70" t="s">
        <v>73</v>
      </c>
      <c r="T227" s="68" t="str">
        <f aca="false">MID(I225,3,1)</f>
        <v>0</v>
      </c>
      <c r="U227" s="69" t="str">
        <f aca="false">T227</f>
        <v>0</v>
      </c>
      <c r="V227" s="53" t="s">
        <v>78</v>
      </c>
      <c r="W227" s="70" t="s">
        <v>73</v>
      </c>
      <c r="X227" s="68" t="str">
        <f aca="false">MID(J225,3,1)</f>
        <v>0</v>
      </c>
      <c r="Y227" s="69" t="str">
        <f aca="false">X227</f>
        <v>0</v>
      </c>
      <c r="Z227" s="53" t="s">
        <v>78</v>
      </c>
      <c r="AA227" s="70" t="s">
        <v>73</v>
      </c>
      <c r="AB227" s="89"/>
      <c r="AC227" s="89"/>
      <c r="AD227" s="89"/>
      <c r="AE227" s="89"/>
      <c r="AF227" s="89"/>
      <c r="AG227" s="89"/>
      <c r="AH227" s="89"/>
      <c r="AI227" s="89"/>
      <c r="AJ227" s="66"/>
      <c r="AK227" s="66"/>
    </row>
    <row r="228" customFormat="false" ht="15.75" hidden="false" customHeight="false" outlineLevel="0" collapsed="false">
      <c r="C228" s="53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46"/>
      <c r="P228" s="68" t="str">
        <f aca="false">MID(H225,4,1)</f>
        <v>0</v>
      </c>
      <c r="Q228" s="69" t="str">
        <f aca="false">P228</f>
        <v>0</v>
      </c>
      <c r="R228" s="53" t="s">
        <v>79</v>
      </c>
      <c r="S228" s="70" t="s">
        <v>73</v>
      </c>
      <c r="T228" s="68" t="str">
        <f aca="false">MID(I225,4,1)</f>
        <v>0</v>
      </c>
      <c r="U228" s="69" t="str">
        <f aca="false">T228</f>
        <v>0</v>
      </c>
      <c r="V228" s="53" t="s">
        <v>79</v>
      </c>
      <c r="W228" s="70" t="s">
        <v>73</v>
      </c>
      <c r="X228" s="68" t="str">
        <f aca="false">MID(J225,4,1)</f>
        <v>0</v>
      </c>
      <c r="Y228" s="69" t="str">
        <f aca="false">X228</f>
        <v>0</v>
      </c>
      <c r="Z228" s="53" t="s">
        <v>79</v>
      </c>
      <c r="AA228" s="70" t="s">
        <v>73</v>
      </c>
      <c r="AB228" s="89"/>
      <c r="AC228" s="89"/>
      <c r="AD228" s="89"/>
      <c r="AE228" s="89"/>
      <c r="AF228" s="89"/>
      <c r="AG228" s="89"/>
      <c r="AH228" s="89"/>
      <c r="AI228" s="89"/>
      <c r="AJ228" s="66"/>
      <c r="AK228" s="66"/>
    </row>
    <row r="229" customFormat="false" ht="15.75" hidden="false" customHeight="false" outlineLevel="0" collapsed="false">
      <c r="C229" s="53" t="s">
        <v>62</v>
      </c>
      <c r="D229" s="73" t="str">
        <f aca="false">D224</f>
        <v>07</v>
      </c>
      <c r="E229" s="74" t="str">
        <f aca="false">E224</f>
        <v>20</v>
      </c>
      <c r="F229" s="74" t="str">
        <f aca="false">F224</f>
        <v>04</v>
      </c>
      <c r="G229" s="75" t="str">
        <f aca="false">G224</f>
        <v>18</v>
      </c>
      <c r="H229" s="76" t="str">
        <f aca="false">BIN2HEX(H230,2)</f>
        <v>00</v>
      </c>
      <c r="I229" s="77" t="str">
        <f aca="false">BIN2HEX(I230,2)</f>
        <v>00</v>
      </c>
      <c r="J229" s="78" t="str">
        <f aca="false">BIN2HEX(J230,2)</f>
        <v>00</v>
      </c>
      <c r="K229" s="130" t="str">
        <f aca="false">K224</f>
        <v>00</v>
      </c>
      <c r="L229" s="131" t="str">
        <f aca="false">L224</f>
        <v>00</v>
      </c>
      <c r="M229" s="81" t="str">
        <f aca="false">IF(LEN(M230)&gt;2,MID(M230,2,2),M230)</f>
        <v>43</v>
      </c>
      <c r="N229" s="46" t="s">
        <v>68</v>
      </c>
      <c r="P229" s="68" t="str">
        <f aca="false">MID(H225,5,1)</f>
        <v>0</v>
      </c>
      <c r="Q229" s="69" t="str">
        <f aca="false">P229</f>
        <v>0</v>
      </c>
      <c r="R229" s="53" t="s">
        <v>80</v>
      </c>
      <c r="S229" s="70" t="s">
        <v>73</v>
      </c>
      <c r="T229" s="68" t="str">
        <f aca="false">MID(I225,5,1)</f>
        <v>0</v>
      </c>
      <c r="U229" s="69" t="str">
        <f aca="false">T229</f>
        <v>0</v>
      </c>
      <c r="V229" s="53" t="s">
        <v>80</v>
      </c>
      <c r="W229" s="70" t="s">
        <v>73</v>
      </c>
      <c r="X229" s="68" t="str">
        <f aca="false">MID(J225,5,1)</f>
        <v>0</v>
      </c>
      <c r="Y229" s="69" t="str">
        <f aca="false">X229</f>
        <v>0</v>
      </c>
      <c r="Z229" s="53" t="s">
        <v>80</v>
      </c>
      <c r="AA229" s="70" t="s">
        <v>73</v>
      </c>
      <c r="AB229" s="89"/>
      <c r="AC229" s="89"/>
      <c r="AD229" s="89"/>
      <c r="AE229" s="89"/>
      <c r="AF229" s="89"/>
      <c r="AG229" s="89"/>
      <c r="AH229" s="89"/>
      <c r="AI229" s="89"/>
      <c r="AJ229" s="66"/>
      <c r="AK229" s="66"/>
    </row>
    <row r="230" customFormat="false" ht="15" hidden="false" customHeight="false" outlineLevel="0" collapsed="false">
      <c r="C230" s="53" t="s">
        <v>71</v>
      </c>
      <c r="D230" s="45" t="str">
        <f aca="false">HEX2BIN(D229,8)</f>
        <v>00000111</v>
      </c>
      <c r="E230" s="45" t="str">
        <f aca="false">HEX2BIN(E229,8)</f>
        <v>00100000</v>
      </c>
      <c r="F230" s="45" t="str">
        <f aca="false">HEX2BIN(F229,8)</f>
        <v>00000100</v>
      </c>
      <c r="G230" s="45" t="str">
        <f aca="false">HEX2BIN(G229,8)</f>
        <v>00011000</v>
      </c>
      <c r="H230" s="82" t="str">
        <f aca="false">Q225&amp;Q226&amp;Q227&amp;Q228&amp;Q229&amp;Q230&amp;Q231&amp;Q232</f>
        <v>00000000</v>
      </c>
      <c r="I230" s="45" t="str">
        <f aca="false">U225&amp;U226&amp;U227&amp;U228&amp;U229&amp;U230&amp;U231&amp;U232</f>
        <v>00000000</v>
      </c>
      <c r="J230" s="82" t="str">
        <f aca="false">Y225&amp;Y226&amp;Y227&amp;Y228&amp;Y229&amp;Y230&amp;Y231&amp;Y232</f>
        <v>00000000</v>
      </c>
      <c r="K230" s="82"/>
      <c r="L230" s="45"/>
      <c r="M230" s="45" t="str">
        <f aca="false">DEC2HEX(M231)</f>
        <v>43</v>
      </c>
      <c r="N230" s="46"/>
      <c r="P230" s="68" t="str">
        <f aca="false">MID(H225,6,1)</f>
        <v>0</v>
      </c>
      <c r="Q230" s="69" t="str">
        <f aca="false">P230</f>
        <v>0</v>
      </c>
      <c r="R230" s="53" t="s">
        <v>83</v>
      </c>
      <c r="S230" s="70" t="s">
        <v>73</v>
      </c>
      <c r="T230" s="68" t="str">
        <f aca="false">MID(I225,6,1)</f>
        <v>0</v>
      </c>
      <c r="U230" s="69" t="str">
        <f aca="false">T230</f>
        <v>0</v>
      </c>
      <c r="V230" s="53" t="s">
        <v>83</v>
      </c>
      <c r="W230" s="70" t="s">
        <v>73</v>
      </c>
      <c r="X230" s="68" t="str">
        <f aca="false">MID(J225,6,1)</f>
        <v>0</v>
      </c>
      <c r="Y230" s="69" t="str">
        <f aca="false">X230</f>
        <v>0</v>
      </c>
      <c r="Z230" s="53" t="s">
        <v>83</v>
      </c>
      <c r="AA230" s="70" t="s">
        <v>73</v>
      </c>
      <c r="AB230" s="89"/>
      <c r="AC230" s="89"/>
      <c r="AD230" s="89"/>
      <c r="AE230" s="89"/>
      <c r="AF230" s="89"/>
      <c r="AG230" s="89"/>
      <c r="AH230" s="89"/>
      <c r="AI230" s="89"/>
      <c r="AJ230" s="66"/>
      <c r="AK230" s="66"/>
    </row>
    <row r="231" customFormat="false" ht="15" hidden="false" customHeight="false" outlineLevel="0" collapsed="false">
      <c r="C231" s="53" t="s">
        <v>75</v>
      </c>
      <c r="D231" s="45" t="n">
        <f aca="false">HEX2DEC(D229)</f>
        <v>7</v>
      </c>
      <c r="E231" s="45" t="n">
        <f aca="false">HEX2DEC(E229)</f>
        <v>32</v>
      </c>
      <c r="F231" s="45" t="n">
        <f aca="false">HEX2DEC(F229)</f>
        <v>4</v>
      </c>
      <c r="G231" s="45" t="n">
        <f aca="false">HEX2DEC(G229)</f>
        <v>24</v>
      </c>
      <c r="H231" s="45" t="n">
        <f aca="false">HEX2DEC(H229)</f>
        <v>0</v>
      </c>
      <c r="I231" s="45" t="n">
        <f aca="false">HEX2DEC(I229)</f>
        <v>0</v>
      </c>
      <c r="J231" s="45" t="n">
        <f aca="false">HEX2DEC(J229)</f>
        <v>0</v>
      </c>
      <c r="K231" s="45" t="n">
        <f aca="false">HEX2DEC(K229)</f>
        <v>0</v>
      </c>
      <c r="L231" s="45" t="n">
        <f aca="false">HEX2DEC(L229)</f>
        <v>0</v>
      </c>
      <c r="M231" s="45" t="n">
        <f aca="false">SUM(D231:L231)</f>
        <v>67</v>
      </c>
      <c r="N231" s="46"/>
      <c r="P231" s="68" t="str">
        <f aca="false">MID(H225,7,1)</f>
        <v>0</v>
      </c>
      <c r="Q231" s="69" t="str">
        <f aca="false">P231</f>
        <v>0</v>
      </c>
      <c r="R231" s="53" t="s">
        <v>84</v>
      </c>
      <c r="S231" s="70" t="s">
        <v>73</v>
      </c>
      <c r="T231" s="68" t="str">
        <f aca="false">MID(I225,7,1)</f>
        <v>0</v>
      </c>
      <c r="U231" s="69" t="str">
        <f aca="false">T231</f>
        <v>0</v>
      </c>
      <c r="V231" s="53" t="s">
        <v>84</v>
      </c>
      <c r="W231" s="70" t="s">
        <v>73</v>
      </c>
      <c r="X231" s="68" t="str">
        <f aca="false">MID(J225,7,1)</f>
        <v>0</v>
      </c>
      <c r="Y231" s="69" t="str">
        <f aca="false">X231</f>
        <v>0</v>
      </c>
      <c r="Z231" s="53" t="s">
        <v>84</v>
      </c>
      <c r="AA231" s="70" t="s">
        <v>73</v>
      </c>
      <c r="AB231" s="89"/>
      <c r="AC231" s="89"/>
      <c r="AD231" s="89"/>
      <c r="AE231" s="89"/>
      <c r="AF231" s="89"/>
      <c r="AG231" s="89"/>
      <c r="AH231" s="89"/>
      <c r="AI231" s="89"/>
      <c r="AJ231" s="66"/>
      <c r="AK231" s="66"/>
    </row>
    <row r="232" customFormat="false" ht="15.75" hidden="false" customHeight="false" outlineLevel="0" collapsed="false">
      <c r="C232" s="83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5"/>
      <c r="P232" s="86" t="str">
        <f aca="false">MID(H225,8,1)</f>
        <v>0</v>
      </c>
      <c r="Q232" s="93" t="str">
        <f aca="false">P232</f>
        <v>0</v>
      </c>
      <c r="R232" s="83" t="s">
        <v>86</v>
      </c>
      <c r="S232" s="34" t="s">
        <v>73</v>
      </c>
      <c r="T232" s="86" t="str">
        <f aca="false">MID(I225,8,1)</f>
        <v>0</v>
      </c>
      <c r="U232" s="93" t="str">
        <f aca="false">T232</f>
        <v>0</v>
      </c>
      <c r="V232" s="83" t="s">
        <v>86</v>
      </c>
      <c r="W232" s="34" t="s">
        <v>73</v>
      </c>
      <c r="X232" s="86" t="str">
        <f aca="false">MID(J225,8,1)</f>
        <v>0</v>
      </c>
      <c r="Y232" s="93" t="str">
        <f aca="false">X232</f>
        <v>0</v>
      </c>
      <c r="Z232" s="83" t="s">
        <v>86</v>
      </c>
      <c r="AA232" s="34" t="s">
        <v>73</v>
      </c>
      <c r="AB232" s="89"/>
      <c r="AC232" s="89"/>
      <c r="AD232" s="89"/>
      <c r="AE232" s="89"/>
      <c r="AF232" s="89"/>
      <c r="AG232" s="89"/>
      <c r="AH232" s="89"/>
      <c r="AI232" s="89"/>
      <c r="AJ232" s="66"/>
      <c r="AK232" s="66"/>
    </row>
    <row r="233" customFormat="false" ht="15.75" hidden="false" customHeight="false" outlineLevel="0" collapsed="false"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 t="s">
        <v>47</v>
      </c>
      <c r="N233" s="42"/>
      <c r="P233" s="43" t="s">
        <v>340</v>
      </c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</row>
    <row r="234" customFormat="false" ht="15.75" hidden="false" customHeight="false" outlineLevel="0" collapsed="false">
      <c r="C234" s="53"/>
      <c r="D234" s="44" t="s">
        <v>341</v>
      </c>
      <c r="E234" s="44"/>
      <c r="F234" s="44"/>
      <c r="G234" s="44"/>
      <c r="H234" s="45" t="s">
        <v>50</v>
      </c>
      <c r="I234" s="45" t="s">
        <v>51</v>
      </c>
      <c r="J234" s="45" t="s">
        <v>52</v>
      </c>
      <c r="K234" s="45" t="s">
        <v>53</v>
      </c>
      <c r="L234" s="45" t="s">
        <v>54</v>
      </c>
      <c r="M234" s="45" t="s">
        <v>55</v>
      </c>
      <c r="N234" s="46"/>
      <c r="P234" s="47" t="s">
        <v>56</v>
      </c>
      <c r="Q234" s="47"/>
      <c r="R234" s="47"/>
      <c r="S234" s="47"/>
      <c r="T234" s="48" t="s">
        <v>57</v>
      </c>
      <c r="U234" s="48"/>
      <c r="V234" s="48"/>
      <c r="W234" s="48"/>
      <c r="X234" s="49" t="s">
        <v>58</v>
      </c>
      <c r="Y234" s="49"/>
      <c r="Z234" s="49"/>
      <c r="AA234" s="49"/>
      <c r="AB234" s="50" t="s">
        <v>59</v>
      </c>
      <c r="AC234" s="50"/>
      <c r="AD234" s="50"/>
      <c r="AE234" s="50"/>
      <c r="AF234" s="92" t="s">
        <v>103</v>
      </c>
      <c r="AG234" s="92"/>
      <c r="AH234" s="92"/>
      <c r="AI234" s="92"/>
      <c r="AJ234" s="52" t="s">
        <v>61</v>
      </c>
      <c r="AK234" s="52"/>
    </row>
    <row r="235" customFormat="false" ht="15.75" hidden="false" customHeight="false" outlineLevel="0" collapsed="false">
      <c r="C235" s="53" t="s">
        <v>62</v>
      </c>
      <c r="D235" s="54" t="s">
        <v>63</v>
      </c>
      <c r="E235" s="55" t="s">
        <v>131</v>
      </c>
      <c r="F235" s="74" t="str">
        <f aca="false">MID(A23,4,2)</f>
        <v>04</v>
      </c>
      <c r="G235" s="56" t="s">
        <v>342</v>
      </c>
      <c r="H235" s="78" t="str">
        <f aca="false">MID(A23,8,2)</f>
        <v>00</v>
      </c>
      <c r="I235" s="115" t="str">
        <f aca="false">MID(A23,10,2)</f>
        <v>00</v>
      </c>
      <c r="J235" s="115" t="str">
        <f aca="false">MID(A23,12,2)</f>
        <v>00</v>
      </c>
      <c r="K235" s="116" t="str">
        <f aca="false">MID(A23,14,2)</f>
        <v>00</v>
      </c>
      <c r="L235" s="116" t="str">
        <f aca="false">MID(A23,16,2)</f>
        <v>00</v>
      </c>
      <c r="M235" s="117" t="str">
        <f aca="false">MID(A23,18,2)</f>
        <v>00</v>
      </c>
      <c r="N235" s="46" t="s">
        <v>67</v>
      </c>
      <c r="P235" s="62" t="s">
        <v>67</v>
      </c>
      <c r="Q235" s="63" t="s">
        <v>68</v>
      </c>
      <c r="R235" s="64" t="s">
        <v>69</v>
      </c>
      <c r="S235" s="46"/>
      <c r="T235" s="62" t="s">
        <v>67</v>
      </c>
      <c r="U235" s="63" t="s">
        <v>68</v>
      </c>
      <c r="V235" s="64" t="s">
        <v>69</v>
      </c>
      <c r="W235" s="46"/>
      <c r="X235" s="62" t="s">
        <v>67</v>
      </c>
      <c r="Y235" s="63" t="s">
        <v>68</v>
      </c>
      <c r="Z235" s="64" t="s">
        <v>69</v>
      </c>
      <c r="AA235" s="46"/>
      <c r="AB235" s="62" t="s">
        <v>67</v>
      </c>
      <c r="AC235" s="63" t="s">
        <v>68</v>
      </c>
      <c r="AD235" s="64" t="s">
        <v>69</v>
      </c>
      <c r="AE235" s="46"/>
      <c r="AF235" s="62" t="s">
        <v>67</v>
      </c>
      <c r="AG235" s="63" t="s">
        <v>68</v>
      </c>
      <c r="AH235" s="64" t="s">
        <v>69</v>
      </c>
      <c r="AI235" s="65"/>
      <c r="AJ235" s="66" t="s">
        <v>70</v>
      </c>
      <c r="AK235" s="66"/>
    </row>
    <row r="236" customFormat="false" ht="15" hidden="false" customHeight="false" outlineLevel="0" collapsed="false">
      <c r="C236" s="53" t="s">
        <v>71</v>
      </c>
      <c r="D236" s="45" t="str">
        <f aca="false">HEX2BIN(D235,8)</f>
        <v>00000111</v>
      </c>
      <c r="E236" s="45" t="str">
        <f aca="false">HEX2BIN(E235,8)</f>
        <v>00100000</v>
      </c>
      <c r="F236" s="45" t="str">
        <f aca="false">HEX2BIN(F235,8)</f>
        <v>00000100</v>
      </c>
      <c r="G236" s="45" t="str">
        <f aca="false">HEX2BIN(G235,8)</f>
        <v>00011001</v>
      </c>
      <c r="H236" s="45" t="str">
        <f aca="false">HEX2BIN(H235,8)</f>
        <v>00000000</v>
      </c>
      <c r="I236" s="45" t="str">
        <f aca="false">HEX2BIN(I235,8)</f>
        <v>00000000</v>
      </c>
      <c r="J236" s="45" t="str">
        <f aca="false">HEX2BIN(J235,8)</f>
        <v>00000000</v>
      </c>
      <c r="K236" s="45" t="str">
        <f aca="false">HEX2BIN(K235,8)</f>
        <v>00000000</v>
      </c>
      <c r="L236" s="45" t="str">
        <f aca="false">HEX2BIN(L235,8)</f>
        <v>00000000</v>
      </c>
      <c r="M236" s="65"/>
      <c r="N236" s="46"/>
      <c r="P236" s="68" t="str">
        <f aca="false">MID(H236,1,1)</f>
        <v>0</v>
      </c>
      <c r="Q236" s="69" t="str">
        <f aca="false">P236</f>
        <v>0</v>
      </c>
      <c r="R236" s="53" t="s">
        <v>72</v>
      </c>
      <c r="S236" s="90" t="s">
        <v>427</v>
      </c>
      <c r="T236" s="68" t="str">
        <f aca="false">MID(I236,1,1)</f>
        <v>0</v>
      </c>
      <c r="U236" s="69" t="str">
        <f aca="false">T236</f>
        <v>0</v>
      </c>
      <c r="V236" s="53" t="s">
        <v>72</v>
      </c>
      <c r="W236" s="70" t="s">
        <v>73</v>
      </c>
      <c r="X236" s="68" t="str">
        <f aca="false">MID(J236,1,1)</f>
        <v>0</v>
      </c>
      <c r="Y236" s="69" t="str">
        <f aca="false">X236</f>
        <v>0</v>
      </c>
      <c r="Z236" s="53" t="s">
        <v>72</v>
      </c>
      <c r="AA236" s="70" t="s">
        <v>73</v>
      </c>
      <c r="AB236" s="68" t="str">
        <f aca="false">MID(K236,1,1)</f>
        <v>0</v>
      </c>
      <c r="AC236" s="69" t="str">
        <f aca="false">AB236</f>
        <v>0</v>
      </c>
      <c r="AD236" s="53" t="s">
        <v>72</v>
      </c>
      <c r="AE236" s="70" t="s">
        <v>73</v>
      </c>
      <c r="AF236" s="68" t="str">
        <f aca="false">MID(L236,1,1)</f>
        <v>0</v>
      </c>
      <c r="AG236" s="69" t="str">
        <f aca="false">AF236</f>
        <v>0</v>
      </c>
      <c r="AH236" s="53" t="s">
        <v>72</v>
      </c>
      <c r="AI236" s="70" t="s">
        <v>73</v>
      </c>
      <c r="AJ236" s="66"/>
      <c r="AK236" s="66"/>
    </row>
    <row r="237" customFormat="false" ht="15" hidden="false" customHeight="false" outlineLevel="0" collapsed="false">
      <c r="C237" s="53" t="s">
        <v>75</v>
      </c>
      <c r="D237" s="45" t="n">
        <f aca="false">HEX2DEC(D235)</f>
        <v>7</v>
      </c>
      <c r="E237" s="45" t="n">
        <f aca="false">HEX2DEC(E235)</f>
        <v>32</v>
      </c>
      <c r="F237" s="45" t="n">
        <f aca="false">HEX2DEC(F235)</f>
        <v>4</v>
      </c>
      <c r="G237" s="45" t="n">
        <f aca="false">HEX2DEC(G235)</f>
        <v>25</v>
      </c>
      <c r="H237" s="45" t="n">
        <f aca="false">HEX2DEC(H235)</f>
        <v>0</v>
      </c>
      <c r="I237" s="45" t="n">
        <f aca="false">HEX2DEC(I235)</f>
        <v>0</v>
      </c>
      <c r="J237" s="45" t="n">
        <f aca="false">HEX2DEC(J235)</f>
        <v>0</v>
      </c>
      <c r="K237" s="45" t="n">
        <f aca="false">HEX2DEC(K235)</f>
        <v>0</v>
      </c>
      <c r="L237" s="45" t="n">
        <f aca="false">HEX2DEC(L235)</f>
        <v>0</v>
      </c>
      <c r="M237" s="45" t="n">
        <f aca="false">SUM(D237:L237)</f>
        <v>68</v>
      </c>
      <c r="N237" s="46"/>
      <c r="P237" s="68" t="str">
        <f aca="false">MID(H236,2,1)</f>
        <v>0</v>
      </c>
      <c r="Q237" s="69" t="str">
        <f aca="false">P237</f>
        <v>0</v>
      </c>
      <c r="R237" s="53" t="s">
        <v>76</v>
      </c>
      <c r="S237" s="70" t="s">
        <v>73</v>
      </c>
      <c r="T237" s="68" t="str">
        <f aca="false">MID(I236,2,1)</f>
        <v>0</v>
      </c>
      <c r="U237" s="69" t="str">
        <f aca="false">T237</f>
        <v>0</v>
      </c>
      <c r="V237" s="53" t="s">
        <v>76</v>
      </c>
      <c r="W237" s="70" t="s">
        <v>73</v>
      </c>
      <c r="X237" s="68" t="str">
        <f aca="false">MID(J236,2,1)</f>
        <v>0</v>
      </c>
      <c r="Y237" s="69" t="str">
        <f aca="false">X237</f>
        <v>0</v>
      </c>
      <c r="Z237" s="53" t="s">
        <v>76</v>
      </c>
      <c r="AA237" s="70" t="s">
        <v>73</v>
      </c>
      <c r="AB237" s="68" t="str">
        <f aca="false">MID(K236,2,1)</f>
        <v>0</v>
      </c>
      <c r="AC237" s="69" t="str">
        <f aca="false">AB237</f>
        <v>0</v>
      </c>
      <c r="AD237" s="53" t="s">
        <v>76</v>
      </c>
      <c r="AE237" s="70" t="s">
        <v>73</v>
      </c>
      <c r="AF237" s="68" t="str">
        <f aca="false">MID(L236,2,1)</f>
        <v>0</v>
      </c>
      <c r="AG237" s="69" t="str">
        <f aca="false">AF237</f>
        <v>0</v>
      </c>
      <c r="AH237" s="53" t="s">
        <v>76</v>
      </c>
      <c r="AI237" s="70" t="s">
        <v>73</v>
      </c>
      <c r="AJ237" s="66"/>
      <c r="AK237" s="66"/>
    </row>
    <row r="238" customFormat="false" ht="15" hidden="false" customHeight="false" outlineLevel="0" collapsed="false">
      <c r="C238" s="53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46"/>
      <c r="P238" s="68" t="str">
        <f aca="false">MID(H236,3,1)</f>
        <v>0</v>
      </c>
      <c r="Q238" s="69" t="str">
        <f aca="false">P238</f>
        <v>0</v>
      </c>
      <c r="R238" s="53" t="s">
        <v>78</v>
      </c>
      <c r="S238" s="90" t="s">
        <v>428</v>
      </c>
      <c r="T238" s="68" t="str">
        <f aca="false">MID(I236,3,1)</f>
        <v>0</v>
      </c>
      <c r="U238" s="69" t="str">
        <f aca="false">T238</f>
        <v>0</v>
      </c>
      <c r="V238" s="53" t="s">
        <v>78</v>
      </c>
      <c r="W238" s="70" t="s">
        <v>73</v>
      </c>
      <c r="X238" s="68" t="str">
        <f aca="false">MID(J236,3,1)</f>
        <v>0</v>
      </c>
      <c r="Y238" s="69" t="str">
        <f aca="false">X238</f>
        <v>0</v>
      </c>
      <c r="Z238" s="53" t="s">
        <v>78</v>
      </c>
      <c r="AA238" s="70" t="s">
        <v>73</v>
      </c>
      <c r="AB238" s="68" t="str">
        <f aca="false">MID(K236,3,1)</f>
        <v>0</v>
      </c>
      <c r="AC238" s="69" t="str">
        <f aca="false">AB238</f>
        <v>0</v>
      </c>
      <c r="AD238" s="53" t="s">
        <v>78</v>
      </c>
      <c r="AE238" s="70" t="s">
        <v>73</v>
      </c>
      <c r="AF238" s="68" t="str">
        <f aca="false">MID(L236,3,1)</f>
        <v>0</v>
      </c>
      <c r="AG238" s="69" t="str">
        <f aca="false">AF238</f>
        <v>0</v>
      </c>
      <c r="AH238" s="53" t="s">
        <v>78</v>
      </c>
      <c r="AI238" s="70" t="s">
        <v>73</v>
      </c>
      <c r="AJ238" s="66"/>
      <c r="AK238" s="66"/>
    </row>
    <row r="239" customFormat="false" ht="15.75" hidden="false" customHeight="false" outlineLevel="0" collapsed="false">
      <c r="C239" s="53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46"/>
      <c r="P239" s="68" t="str">
        <f aca="false">MID(H236,4,1)</f>
        <v>0</v>
      </c>
      <c r="Q239" s="69" t="str">
        <f aca="false">P239</f>
        <v>0</v>
      </c>
      <c r="R239" s="53" t="s">
        <v>79</v>
      </c>
      <c r="S239" s="70" t="s">
        <v>73</v>
      </c>
      <c r="T239" s="68" t="str">
        <f aca="false">MID(I236,4,1)</f>
        <v>0</v>
      </c>
      <c r="U239" s="69" t="str">
        <f aca="false">T239</f>
        <v>0</v>
      </c>
      <c r="V239" s="53" t="s">
        <v>79</v>
      </c>
      <c r="W239" s="70" t="s">
        <v>73</v>
      </c>
      <c r="X239" s="68" t="str">
        <f aca="false">MID(J236,4,1)</f>
        <v>0</v>
      </c>
      <c r="Y239" s="69" t="str">
        <f aca="false">X239</f>
        <v>0</v>
      </c>
      <c r="Z239" s="53" t="s">
        <v>79</v>
      </c>
      <c r="AA239" s="70" t="s">
        <v>73</v>
      </c>
      <c r="AB239" s="68" t="str">
        <f aca="false">MID(K236,4,1)</f>
        <v>0</v>
      </c>
      <c r="AC239" s="69" t="str">
        <f aca="false">AB239</f>
        <v>0</v>
      </c>
      <c r="AD239" s="53" t="s">
        <v>79</v>
      </c>
      <c r="AE239" s="70" t="s">
        <v>73</v>
      </c>
      <c r="AF239" s="68" t="str">
        <f aca="false">MID(L236,4,1)</f>
        <v>0</v>
      </c>
      <c r="AG239" s="69" t="str">
        <f aca="false">AF239</f>
        <v>0</v>
      </c>
      <c r="AH239" s="53" t="s">
        <v>79</v>
      </c>
      <c r="AI239" s="70" t="s">
        <v>73</v>
      </c>
      <c r="AJ239" s="66"/>
      <c r="AK239" s="66"/>
    </row>
    <row r="240" customFormat="false" ht="15.75" hidden="false" customHeight="false" outlineLevel="0" collapsed="false">
      <c r="C240" s="53" t="s">
        <v>62</v>
      </c>
      <c r="D240" s="73" t="str">
        <f aca="false">D235</f>
        <v>07</v>
      </c>
      <c r="E240" s="74" t="str">
        <f aca="false">E235</f>
        <v>20</v>
      </c>
      <c r="F240" s="74" t="str">
        <f aca="false">F235</f>
        <v>04</v>
      </c>
      <c r="G240" s="75" t="str">
        <f aca="false">G235</f>
        <v>19</v>
      </c>
      <c r="H240" s="76" t="str">
        <f aca="false">BIN2HEX(H241,2)</f>
        <v>00</v>
      </c>
      <c r="I240" s="77" t="str">
        <f aca="false">BIN2HEX(I241,2)</f>
        <v>00</v>
      </c>
      <c r="J240" s="78" t="str">
        <f aca="false">BIN2HEX(J241,2)</f>
        <v>00</v>
      </c>
      <c r="K240" s="79" t="str">
        <f aca="false">BIN2HEX(K241,2)</f>
        <v>00</v>
      </c>
      <c r="L240" s="80" t="str">
        <f aca="false">BIN2HEX(L241,2)</f>
        <v>00</v>
      </c>
      <c r="M240" s="81" t="str">
        <f aca="false">IF(LEN(M241)&gt;2,MID(M241,2,2),M241)</f>
        <v>44</v>
      </c>
      <c r="N240" s="46" t="s">
        <v>68</v>
      </c>
      <c r="P240" s="68" t="str">
        <f aca="false">MID(H236,5,1)</f>
        <v>0</v>
      </c>
      <c r="Q240" s="69" t="str">
        <f aca="false">P240</f>
        <v>0</v>
      </c>
      <c r="R240" s="53" t="s">
        <v>80</v>
      </c>
      <c r="S240" s="70" t="s">
        <v>73</v>
      </c>
      <c r="T240" s="68" t="str">
        <f aca="false">MID(I236,5,1)</f>
        <v>0</v>
      </c>
      <c r="U240" s="69" t="str">
        <f aca="false">T240</f>
        <v>0</v>
      </c>
      <c r="V240" s="53" t="s">
        <v>80</v>
      </c>
      <c r="W240" s="70" t="s">
        <v>73</v>
      </c>
      <c r="X240" s="68" t="str">
        <f aca="false">MID(J236,5,1)</f>
        <v>0</v>
      </c>
      <c r="Y240" s="69" t="str">
        <f aca="false">X240</f>
        <v>0</v>
      </c>
      <c r="Z240" s="53" t="s">
        <v>80</v>
      </c>
      <c r="AA240" s="70" t="s">
        <v>73</v>
      </c>
      <c r="AB240" s="68" t="str">
        <f aca="false">MID(K236,5,1)</f>
        <v>0</v>
      </c>
      <c r="AC240" s="69" t="str">
        <f aca="false">AB240</f>
        <v>0</v>
      </c>
      <c r="AD240" s="53" t="s">
        <v>80</v>
      </c>
      <c r="AE240" s="70" t="s">
        <v>73</v>
      </c>
      <c r="AF240" s="68" t="str">
        <f aca="false">MID(L236,5,1)</f>
        <v>0</v>
      </c>
      <c r="AG240" s="69" t="str">
        <f aca="false">AF240</f>
        <v>0</v>
      </c>
      <c r="AH240" s="53" t="s">
        <v>80</v>
      </c>
      <c r="AI240" s="70" t="s">
        <v>73</v>
      </c>
      <c r="AJ240" s="66"/>
      <c r="AK240" s="66"/>
    </row>
    <row r="241" customFormat="false" ht="15" hidden="false" customHeight="false" outlineLevel="0" collapsed="false">
      <c r="C241" s="53" t="s">
        <v>71</v>
      </c>
      <c r="D241" s="45" t="str">
        <f aca="false">HEX2BIN(D240,8)</f>
        <v>00000111</v>
      </c>
      <c r="E241" s="45" t="str">
        <f aca="false">HEX2BIN(E240,8)</f>
        <v>00100000</v>
      </c>
      <c r="F241" s="45" t="str">
        <f aca="false">HEX2BIN(F240,8)</f>
        <v>00000100</v>
      </c>
      <c r="G241" s="45" t="str">
        <f aca="false">HEX2BIN(G240,8)</f>
        <v>00011001</v>
      </c>
      <c r="H241" s="82" t="str">
        <f aca="false">Q236&amp;Q237&amp;Q238&amp;Q239&amp;Q240&amp;Q241&amp;Q242&amp;Q243</f>
        <v>00000000</v>
      </c>
      <c r="I241" s="45" t="str">
        <f aca="false">U236&amp;U237&amp;U238&amp;U239&amp;U240&amp;U241&amp;U242&amp;U243</f>
        <v>00000000</v>
      </c>
      <c r="J241" s="82" t="str">
        <f aca="false">Y236&amp;Y237&amp;Y238&amp;Y239&amp;Y240&amp;Y241&amp;Y242&amp;Y243</f>
        <v>00000000</v>
      </c>
      <c r="K241" s="82" t="str">
        <f aca="false">AC236&amp;AC237&amp;AC238&amp;AC239&amp;AC240&amp;AC241&amp;AC242&amp;AC243</f>
        <v>00000000</v>
      </c>
      <c r="L241" s="45" t="str">
        <f aca="false">AG236&amp;AG237&amp;AG238&amp;AG239&amp;AG240&amp;AG241&amp;AG242&amp;AG243</f>
        <v>00000000</v>
      </c>
      <c r="M241" s="45" t="str">
        <f aca="false">DEC2HEX(M242)</f>
        <v>44</v>
      </c>
      <c r="N241" s="46"/>
      <c r="P241" s="68" t="str">
        <f aca="false">MID(H236,6,1)</f>
        <v>0</v>
      </c>
      <c r="Q241" s="69" t="str">
        <f aca="false">P241</f>
        <v>0</v>
      </c>
      <c r="R241" s="53" t="s">
        <v>83</v>
      </c>
      <c r="S241" s="70" t="s">
        <v>73</v>
      </c>
      <c r="T241" s="68" t="str">
        <f aca="false">MID(I236,6,1)</f>
        <v>0</v>
      </c>
      <c r="U241" s="69" t="str">
        <f aca="false">T241</f>
        <v>0</v>
      </c>
      <c r="V241" s="53" t="s">
        <v>83</v>
      </c>
      <c r="W241" s="70" t="s">
        <v>73</v>
      </c>
      <c r="X241" s="68" t="str">
        <f aca="false">MID(J236,6,1)</f>
        <v>0</v>
      </c>
      <c r="Y241" s="69" t="str">
        <f aca="false">X241</f>
        <v>0</v>
      </c>
      <c r="Z241" s="53" t="s">
        <v>83</v>
      </c>
      <c r="AA241" s="70" t="s">
        <v>73</v>
      </c>
      <c r="AB241" s="68" t="str">
        <f aca="false">MID(K236,6,1)</f>
        <v>0</v>
      </c>
      <c r="AC241" s="69" t="str">
        <f aca="false">AB241</f>
        <v>0</v>
      </c>
      <c r="AD241" s="53" t="s">
        <v>83</v>
      </c>
      <c r="AE241" s="70" t="s">
        <v>73</v>
      </c>
      <c r="AF241" s="68" t="str">
        <f aca="false">MID(L236,6,1)</f>
        <v>0</v>
      </c>
      <c r="AG241" s="69" t="str">
        <f aca="false">AF241</f>
        <v>0</v>
      </c>
      <c r="AH241" s="53" t="s">
        <v>83</v>
      </c>
      <c r="AI241" s="70" t="s">
        <v>73</v>
      </c>
      <c r="AJ241" s="66"/>
      <c r="AK241" s="66"/>
    </row>
    <row r="242" customFormat="false" ht="15" hidden="false" customHeight="false" outlineLevel="0" collapsed="false">
      <c r="C242" s="53" t="s">
        <v>75</v>
      </c>
      <c r="D242" s="45" t="n">
        <f aca="false">HEX2DEC(D240)</f>
        <v>7</v>
      </c>
      <c r="E242" s="45" t="n">
        <f aca="false">HEX2DEC(E240)</f>
        <v>32</v>
      </c>
      <c r="F242" s="45" t="n">
        <f aca="false">HEX2DEC(F240)</f>
        <v>4</v>
      </c>
      <c r="G242" s="45" t="n">
        <f aca="false">HEX2DEC(G240)</f>
        <v>25</v>
      </c>
      <c r="H242" s="45" t="n">
        <f aca="false">HEX2DEC(H240)</f>
        <v>0</v>
      </c>
      <c r="I242" s="45" t="n">
        <f aca="false">HEX2DEC(I240)</f>
        <v>0</v>
      </c>
      <c r="J242" s="45" t="n">
        <f aca="false">HEX2DEC(J240)</f>
        <v>0</v>
      </c>
      <c r="K242" s="45" t="n">
        <f aca="false">HEX2DEC(K240)</f>
        <v>0</v>
      </c>
      <c r="L242" s="45" t="n">
        <f aca="false">HEX2DEC(L240)</f>
        <v>0</v>
      </c>
      <c r="M242" s="45" t="n">
        <f aca="false">SUM(D242:L242)</f>
        <v>68</v>
      </c>
      <c r="N242" s="46"/>
      <c r="P242" s="68" t="str">
        <f aca="false">MID(H236,7,1)</f>
        <v>0</v>
      </c>
      <c r="Q242" s="69" t="str">
        <f aca="false">P242</f>
        <v>0</v>
      </c>
      <c r="R242" s="53" t="s">
        <v>84</v>
      </c>
      <c r="S242" s="70" t="s">
        <v>73</v>
      </c>
      <c r="T242" s="68" t="str">
        <f aca="false">MID(I236,7,1)</f>
        <v>0</v>
      </c>
      <c r="U242" s="69" t="str">
        <f aca="false">T242</f>
        <v>0</v>
      </c>
      <c r="V242" s="53" t="s">
        <v>84</v>
      </c>
      <c r="W242" s="70" t="s">
        <v>73</v>
      </c>
      <c r="X242" s="68" t="str">
        <f aca="false">MID(J236,7,1)</f>
        <v>0</v>
      </c>
      <c r="Y242" s="69" t="str">
        <f aca="false">X242</f>
        <v>0</v>
      </c>
      <c r="Z242" s="53" t="s">
        <v>84</v>
      </c>
      <c r="AA242" s="70" t="s">
        <v>73</v>
      </c>
      <c r="AB242" s="68" t="str">
        <f aca="false">MID(K236,7,1)</f>
        <v>0</v>
      </c>
      <c r="AC242" s="69" t="str">
        <f aca="false">AB242</f>
        <v>0</v>
      </c>
      <c r="AD242" s="53" t="s">
        <v>84</v>
      </c>
      <c r="AE242" s="70" t="s">
        <v>73</v>
      </c>
      <c r="AF242" s="68" t="str">
        <f aca="false">MID(L236,7,1)</f>
        <v>0</v>
      </c>
      <c r="AG242" s="69" t="str">
        <f aca="false">AF242</f>
        <v>0</v>
      </c>
      <c r="AH242" s="53" t="s">
        <v>84</v>
      </c>
      <c r="AI242" s="70" t="s">
        <v>73</v>
      </c>
      <c r="AJ242" s="66"/>
      <c r="AK242" s="66"/>
    </row>
    <row r="243" customFormat="false" ht="15.75" hidden="false" customHeight="false" outlineLevel="0" collapsed="false">
      <c r="C243" s="83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5"/>
      <c r="P243" s="86" t="str">
        <f aca="false">MID(H236,8,1)</f>
        <v>0</v>
      </c>
      <c r="Q243" s="93" t="str">
        <f aca="false">P243</f>
        <v>0</v>
      </c>
      <c r="R243" s="83" t="s">
        <v>86</v>
      </c>
      <c r="S243" s="34" t="s">
        <v>73</v>
      </c>
      <c r="T243" s="86" t="str">
        <f aca="false">MID(I236,8,1)</f>
        <v>0</v>
      </c>
      <c r="U243" s="93" t="str">
        <f aca="false">T243</f>
        <v>0</v>
      </c>
      <c r="V243" s="83" t="s">
        <v>86</v>
      </c>
      <c r="W243" s="34" t="s">
        <v>73</v>
      </c>
      <c r="X243" s="86" t="str">
        <f aca="false">MID(J236,8,1)</f>
        <v>0</v>
      </c>
      <c r="Y243" s="93" t="str">
        <f aca="false">X243</f>
        <v>0</v>
      </c>
      <c r="Z243" s="83" t="s">
        <v>86</v>
      </c>
      <c r="AA243" s="34" t="s">
        <v>73</v>
      </c>
      <c r="AB243" s="86" t="str">
        <f aca="false">MID(K236,8,1)</f>
        <v>0</v>
      </c>
      <c r="AC243" s="93" t="str">
        <f aca="false">AB243</f>
        <v>0</v>
      </c>
      <c r="AD243" s="83" t="s">
        <v>86</v>
      </c>
      <c r="AE243" s="34" t="s">
        <v>73</v>
      </c>
      <c r="AF243" s="86" t="str">
        <f aca="false">MID(L236,8,1)</f>
        <v>0</v>
      </c>
      <c r="AG243" s="93" t="str">
        <f aca="false">AF243</f>
        <v>0</v>
      </c>
      <c r="AH243" s="83" t="s">
        <v>86</v>
      </c>
      <c r="AI243" s="34" t="s">
        <v>73</v>
      </c>
      <c r="AJ243" s="66"/>
      <c r="AK243" s="66"/>
    </row>
    <row r="244" customFormat="false" ht="15.75" hidden="false" customHeight="false" outlineLevel="0" collapsed="false"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 t="s">
        <v>47</v>
      </c>
      <c r="N244" s="42"/>
      <c r="P244" s="43" t="s">
        <v>345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</row>
    <row r="245" customFormat="false" ht="15.75" hidden="false" customHeight="false" outlineLevel="0" collapsed="false">
      <c r="C245" s="53"/>
      <c r="D245" s="44" t="s">
        <v>346</v>
      </c>
      <c r="E245" s="44"/>
      <c r="F245" s="44"/>
      <c r="G245" s="44"/>
      <c r="H245" s="45" t="s">
        <v>50</v>
      </c>
      <c r="I245" s="45" t="s">
        <v>51</v>
      </c>
      <c r="J245" s="45" t="s">
        <v>52</v>
      </c>
      <c r="K245" s="45" t="s">
        <v>53</v>
      </c>
      <c r="L245" s="45" t="s">
        <v>54</v>
      </c>
      <c r="M245" s="45" t="s">
        <v>55</v>
      </c>
      <c r="N245" s="46"/>
      <c r="P245" s="47" t="s">
        <v>56</v>
      </c>
      <c r="Q245" s="47"/>
      <c r="R245" s="47"/>
      <c r="S245" s="47"/>
      <c r="T245" s="48" t="s">
        <v>305</v>
      </c>
      <c r="U245" s="48"/>
      <c r="V245" s="48"/>
      <c r="W245" s="48"/>
      <c r="X245" s="49" t="s">
        <v>347</v>
      </c>
      <c r="Y245" s="49"/>
      <c r="Z245" s="49"/>
      <c r="AA245" s="49"/>
      <c r="AB245" s="50" t="s">
        <v>59</v>
      </c>
      <c r="AC245" s="50"/>
      <c r="AD245" s="50"/>
      <c r="AE245" s="50"/>
      <c r="AF245" s="92" t="s">
        <v>103</v>
      </c>
      <c r="AG245" s="92"/>
      <c r="AH245" s="92"/>
      <c r="AI245" s="92"/>
      <c r="AJ245" s="140" t="s">
        <v>61</v>
      </c>
      <c r="AK245" s="140"/>
    </row>
    <row r="246" customFormat="false" ht="15.75" hidden="false" customHeight="false" outlineLevel="0" collapsed="false">
      <c r="C246" s="53" t="s">
        <v>62</v>
      </c>
      <c r="D246" s="54" t="s">
        <v>63</v>
      </c>
      <c r="E246" s="55" t="s">
        <v>131</v>
      </c>
      <c r="F246" s="74" t="str">
        <f aca="false">MID(A24,4,2)</f>
        <v>04</v>
      </c>
      <c r="G246" s="56" t="s">
        <v>131</v>
      </c>
      <c r="H246" s="114" t="str">
        <f aca="false">MID(A24,8,2)</f>
        <v>00</v>
      </c>
      <c r="I246" s="115" t="str">
        <f aca="false">MID(A24,10,2)</f>
        <v>00</v>
      </c>
      <c r="J246" s="78" t="str">
        <f aca="false">MID(A24,12,2)</f>
        <v>00</v>
      </c>
      <c r="K246" s="115" t="str">
        <f aca="false">MID(A24,14,2)</f>
        <v>00</v>
      </c>
      <c r="L246" s="116" t="str">
        <f aca="false">MID(A24,16,2)</f>
        <v>00</v>
      </c>
      <c r="M246" s="117" t="str">
        <f aca="false">MID(A24,18,2)</f>
        <v>00</v>
      </c>
      <c r="N246" s="46" t="s">
        <v>67</v>
      </c>
      <c r="P246" s="62" t="s">
        <v>67</v>
      </c>
      <c r="Q246" s="63" t="s">
        <v>68</v>
      </c>
      <c r="R246" s="64" t="s">
        <v>69</v>
      </c>
      <c r="S246" s="46"/>
      <c r="T246" s="89"/>
      <c r="U246" s="89"/>
      <c r="V246" s="89"/>
      <c r="W246" s="89"/>
      <c r="X246" s="89"/>
      <c r="Y246" s="89"/>
      <c r="Z246" s="89"/>
      <c r="AA246" s="89"/>
      <c r="AB246" s="62" t="s">
        <v>67</v>
      </c>
      <c r="AC246" s="63" t="s">
        <v>68</v>
      </c>
      <c r="AD246" s="64" t="s">
        <v>69</v>
      </c>
      <c r="AE246" s="46"/>
      <c r="AF246" s="62" t="s">
        <v>67</v>
      </c>
      <c r="AG246" s="63" t="s">
        <v>68</v>
      </c>
      <c r="AH246" s="64" t="s">
        <v>69</v>
      </c>
      <c r="AI246" s="65"/>
      <c r="AJ246" s="66" t="s">
        <v>70</v>
      </c>
      <c r="AK246" s="66"/>
    </row>
    <row r="247" customFormat="false" ht="15" hidden="false" customHeight="false" outlineLevel="0" collapsed="false">
      <c r="C247" s="53" t="s">
        <v>71</v>
      </c>
      <c r="D247" s="45" t="str">
        <f aca="false">HEX2BIN(D246,8)</f>
        <v>00000111</v>
      </c>
      <c r="E247" s="45" t="str">
        <f aca="false">HEX2BIN(E246,8)</f>
        <v>00100000</v>
      </c>
      <c r="F247" s="45" t="str">
        <f aca="false">HEX2BIN(F246,8)</f>
        <v>00000100</v>
      </c>
      <c r="G247" s="45" t="str">
        <f aca="false">HEX2BIN(G246,8)</f>
        <v>00100000</v>
      </c>
      <c r="H247" s="45" t="str">
        <f aca="false">HEX2BIN(H246,8)</f>
        <v>00000000</v>
      </c>
      <c r="I247" s="45" t="str">
        <f aca="false">HEX2BIN(I246,8)</f>
        <v>00000000</v>
      </c>
      <c r="J247" s="45" t="str">
        <f aca="false">HEX2BIN(J246,8)</f>
        <v>00000000</v>
      </c>
      <c r="K247" s="45" t="str">
        <f aca="false">HEX2BIN(K246,8)</f>
        <v>00000000</v>
      </c>
      <c r="L247" s="45" t="str">
        <f aca="false">HEX2BIN(L246,8)</f>
        <v>00000000</v>
      </c>
      <c r="M247" s="65"/>
      <c r="N247" s="46"/>
      <c r="P247" s="68" t="str">
        <f aca="false">MID(H247,1,1)</f>
        <v>0</v>
      </c>
      <c r="Q247" s="69" t="str">
        <f aca="false">P247</f>
        <v>0</v>
      </c>
      <c r="R247" s="53" t="s">
        <v>72</v>
      </c>
      <c r="S247" s="70" t="s">
        <v>73</v>
      </c>
      <c r="T247" s="89"/>
      <c r="U247" s="89"/>
      <c r="V247" s="89"/>
      <c r="W247" s="89"/>
      <c r="X247" s="89"/>
      <c r="Y247" s="89"/>
      <c r="Z247" s="89"/>
      <c r="AA247" s="89"/>
      <c r="AB247" s="68" t="str">
        <f aca="false">MID(K247,1,1)</f>
        <v>0</v>
      </c>
      <c r="AC247" s="69" t="str">
        <f aca="false">AB247</f>
        <v>0</v>
      </c>
      <c r="AD247" s="53" t="s">
        <v>72</v>
      </c>
      <c r="AE247" s="70" t="s">
        <v>73</v>
      </c>
      <c r="AF247" s="68" t="str">
        <f aca="false">MID(L247,1,1)</f>
        <v>0</v>
      </c>
      <c r="AG247" s="69" t="str">
        <f aca="false">AF247</f>
        <v>0</v>
      </c>
      <c r="AH247" s="53" t="s">
        <v>72</v>
      </c>
      <c r="AI247" s="70" t="s">
        <v>73</v>
      </c>
      <c r="AJ247" s="66"/>
      <c r="AK247" s="66"/>
    </row>
    <row r="248" customFormat="false" ht="15" hidden="false" customHeight="false" outlineLevel="0" collapsed="false">
      <c r="C248" s="53" t="s">
        <v>75</v>
      </c>
      <c r="D248" s="45" t="n">
        <f aca="false">HEX2DEC(D246)</f>
        <v>7</v>
      </c>
      <c r="E248" s="45" t="n">
        <f aca="false">HEX2DEC(E246)</f>
        <v>32</v>
      </c>
      <c r="F248" s="45" t="n">
        <f aca="false">HEX2DEC(F246)</f>
        <v>4</v>
      </c>
      <c r="G248" s="45" t="n">
        <f aca="false">HEX2DEC(G246)</f>
        <v>32</v>
      </c>
      <c r="H248" s="45" t="n">
        <f aca="false">HEX2DEC(H246)</f>
        <v>0</v>
      </c>
      <c r="I248" s="45" t="n">
        <f aca="false">HEX2DEC(I246)</f>
        <v>0</v>
      </c>
      <c r="J248" s="45" t="n">
        <f aca="false">HEX2DEC(J246)</f>
        <v>0</v>
      </c>
      <c r="K248" s="45" t="n">
        <f aca="false">HEX2DEC(K246)</f>
        <v>0</v>
      </c>
      <c r="L248" s="45" t="n">
        <f aca="false">HEX2DEC(L246)</f>
        <v>0</v>
      </c>
      <c r="M248" s="45" t="n">
        <f aca="false">SUM(D248:L248)</f>
        <v>75</v>
      </c>
      <c r="N248" s="46"/>
      <c r="P248" s="68" t="str">
        <f aca="false">MID(H247,2,1)</f>
        <v>0</v>
      </c>
      <c r="Q248" s="69" t="str">
        <f aca="false">P248</f>
        <v>0</v>
      </c>
      <c r="R248" s="53" t="s">
        <v>76</v>
      </c>
      <c r="S248" s="70" t="s">
        <v>73</v>
      </c>
      <c r="T248" s="89"/>
      <c r="U248" s="89"/>
      <c r="V248" s="89"/>
      <c r="W248" s="89"/>
      <c r="X248" s="89"/>
      <c r="Y248" s="89"/>
      <c r="Z248" s="89"/>
      <c r="AA248" s="89"/>
      <c r="AB248" s="68" t="str">
        <f aca="false">MID(K247,2,1)</f>
        <v>0</v>
      </c>
      <c r="AC248" s="69" t="str">
        <f aca="false">AB248</f>
        <v>0</v>
      </c>
      <c r="AD248" s="53" t="s">
        <v>76</v>
      </c>
      <c r="AE248" s="70" t="s">
        <v>73</v>
      </c>
      <c r="AF248" s="68" t="str">
        <f aca="false">MID(L247,2,1)</f>
        <v>0</v>
      </c>
      <c r="AG248" s="69" t="str">
        <f aca="false">AF248</f>
        <v>0</v>
      </c>
      <c r="AH248" s="53" t="s">
        <v>76</v>
      </c>
      <c r="AI248" s="70" t="s">
        <v>73</v>
      </c>
      <c r="AJ248" s="66"/>
      <c r="AK248" s="66"/>
    </row>
    <row r="249" customFormat="false" ht="15" hidden="false" customHeight="false" outlineLevel="0" collapsed="false">
      <c r="C249" s="53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46"/>
      <c r="P249" s="68" t="str">
        <f aca="false">MID(H247,3,1)</f>
        <v>0</v>
      </c>
      <c r="Q249" s="69" t="str">
        <f aca="false">P249</f>
        <v>0</v>
      </c>
      <c r="R249" s="53" t="s">
        <v>78</v>
      </c>
      <c r="S249" s="70" t="s">
        <v>73</v>
      </c>
      <c r="T249" s="89"/>
      <c r="U249" s="89"/>
      <c r="V249" s="89"/>
      <c r="W249" s="89"/>
      <c r="X249" s="89"/>
      <c r="Y249" s="89"/>
      <c r="Z249" s="89"/>
      <c r="AA249" s="89"/>
      <c r="AB249" s="68" t="str">
        <f aca="false">MID(K247,3,1)</f>
        <v>0</v>
      </c>
      <c r="AC249" s="69" t="str">
        <f aca="false">AB249</f>
        <v>0</v>
      </c>
      <c r="AD249" s="53" t="s">
        <v>78</v>
      </c>
      <c r="AE249" s="70" t="s">
        <v>73</v>
      </c>
      <c r="AF249" s="68" t="str">
        <f aca="false">MID(L247,3,1)</f>
        <v>0</v>
      </c>
      <c r="AG249" s="69" t="str">
        <f aca="false">AF249</f>
        <v>0</v>
      </c>
      <c r="AH249" s="53" t="s">
        <v>78</v>
      </c>
      <c r="AI249" s="70" t="s">
        <v>73</v>
      </c>
      <c r="AJ249" s="66"/>
      <c r="AK249" s="66"/>
    </row>
    <row r="250" customFormat="false" ht="15.75" hidden="false" customHeight="false" outlineLevel="0" collapsed="false">
      <c r="C250" s="53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46"/>
      <c r="P250" s="68" t="str">
        <f aca="false">MID(H247,4,1)</f>
        <v>0</v>
      </c>
      <c r="Q250" s="69" t="str">
        <f aca="false">P250</f>
        <v>0</v>
      </c>
      <c r="R250" s="53" t="s">
        <v>79</v>
      </c>
      <c r="S250" s="70" t="s">
        <v>73</v>
      </c>
      <c r="T250" s="89"/>
      <c r="U250" s="89"/>
      <c r="V250" s="89"/>
      <c r="W250" s="89"/>
      <c r="X250" s="89"/>
      <c r="Y250" s="89"/>
      <c r="Z250" s="89"/>
      <c r="AA250" s="89"/>
      <c r="AB250" s="68" t="str">
        <f aca="false">MID(K247,4,1)</f>
        <v>0</v>
      </c>
      <c r="AC250" s="69" t="str">
        <f aca="false">AB250</f>
        <v>0</v>
      </c>
      <c r="AD250" s="53" t="s">
        <v>79</v>
      </c>
      <c r="AE250" s="70" t="s">
        <v>73</v>
      </c>
      <c r="AF250" s="68" t="str">
        <f aca="false">MID(L247,4,1)</f>
        <v>0</v>
      </c>
      <c r="AG250" s="69" t="str">
        <f aca="false">AF250</f>
        <v>0</v>
      </c>
      <c r="AH250" s="53" t="s">
        <v>79</v>
      </c>
      <c r="AI250" s="70" t="s">
        <v>73</v>
      </c>
      <c r="AJ250" s="66"/>
      <c r="AK250" s="66"/>
    </row>
    <row r="251" customFormat="false" ht="15.75" hidden="false" customHeight="false" outlineLevel="0" collapsed="false">
      <c r="C251" s="53" t="s">
        <v>62</v>
      </c>
      <c r="D251" s="73" t="str">
        <f aca="false">D246</f>
        <v>07</v>
      </c>
      <c r="E251" s="74" t="str">
        <f aca="false">E246</f>
        <v>20</v>
      </c>
      <c r="F251" s="74" t="str">
        <f aca="false">F246</f>
        <v>04</v>
      </c>
      <c r="G251" s="75" t="str">
        <f aca="false">G246</f>
        <v>20</v>
      </c>
      <c r="H251" s="76" t="str">
        <f aca="false">BIN2HEX(H252,2)</f>
        <v>00</v>
      </c>
      <c r="I251" s="130" t="str">
        <f aca="false">I246</f>
        <v>00</v>
      </c>
      <c r="J251" s="139" t="str">
        <f aca="false">J246</f>
        <v>00</v>
      </c>
      <c r="K251" s="79" t="str">
        <f aca="false">BIN2HEX(K252,2)</f>
        <v>00</v>
      </c>
      <c r="L251" s="80" t="str">
        <f aca="false">BIN2HEX(L252,2)</f>
        <v>00</v>
      </c>
      <c r="M251" s="81" t="str">
        <f aca="false">IF(LEN(M252)&gt;2,MID(M252,2,2),M252)</f>
        <v>4B</v>
      </c>
      <c r="N251" s="46" t="s">
        <v>68</v>
      </c>
      <c r="P251" s="68" t="str">
        <f aca="false">MID(H247,5,1)</f>
        <v>0</v>
      </c>
      <c r="Q251" s="69" t="str">
        <f aca="false">P251</f>
        <v>0</v>
      </c>
      <c r="R251" s="53" t="s">
        <v>80</v>
      </c>
      <c r="S251" s="70" t="s">
        <v>73</v>
      </c>
      <c r="T251" s="89"/>
      <c r="U251" s="89"/>
      <c r="V251" s="89"/>
      <c r="W251" s="89"/>
      <c r="X251" s="89"/>
      <c r="Y251" s="89"/>
      <c r="Z251" s="89"/>
      <c r="AA251" s="89"/>
      <c r="AB251" s="68" t="str">
        <f aca="false">MID(K247,5,1)</f>
        <v>0</v>
      </c>
      <c r="AC251" s="69" t="str">
        <f aca="false">AB251</f>
        <v>0</v>
      </c>
      <c r="AD251" s="53" t="s">
        <v>80</v>
      </c>
      <c r="AE251" s="70" t="s">
        <v>73</v>
      </c>
      <c r="AF251" s="68" t="str">
        <f aca="false">MID(L247,5,1)</f>
        <v>0</v>
      </c>
      <c r="AG251" s="69" t="str">
        <f aca="false">AF251</f>
        <v>0</v>
      </c>
      <c r="AH251" s="53" t="s">
        <v>80</v>
      </c>
      <c r="AI251" s="70" t="s">
        <v>73</v>
      </c>
      <c r="AJ251" s="66"/>
      <c r="AK251" s="66"/>
    </row>
    <row r="252" customFormat="false" ht="15" hidden="false" customHeight="false" outlineLevel="0" collapsed="false">
      <c r="C252" s="53" t="s">
        <v>71</v>
      </c>
      <c r="D252" s="45" t="str">
        <f aca="false">HEX2BIN(D251,8)</f>
        <v>00000111</v>
      </c>
      <c r="E252" s="45" t="str">
        <f aca="false">HEX2BIN(E251,8)</f>
        <v>00100000</v>
      </c>
      <c r="F252" s="45" t="str">
        <f aca="false">HEX2BIN(F251,8)</f>
        <v>00000100</v>
      </c>
      <c r="G252" s="45" t="str">
        <f aca="false">HEX2BIN(G251,8)</f>
        <v>00100000</v>
      </c>
      <c r="H252" s="82" t="str">
        <f aca="false">Q247&amp;Q248&amp;Q249&amp;Q250&amp;Q251&amp;Q252&amp;Q253&amp;Q254</f>
        <v>00000000</v>
      </c>
      <c r="I252" s="45"/>
      <c r="J252" s="82"/>
      <c r="K252" s="82" t="str">
        <f aca="false">AC247&amp;AC248&amp;AC249&amp;AC250&amp;AC251&amp;AC252&amp;AC253&amp;AC254</f>
        <v>00000000</v>
      </c>
      <c r="L252" s="45" t="str">
        <f aca="false">AG247&amp;AG248&amp;AG249&amp;AG250&amp;AG251&amp;AG252&amp;AG253&amp;AG254</f>
        <v>00000000</v>
      </c>
      <c r="M252" s="45" t="str">
        <f aca="false">DEC2HEX(M253)</f>
        <v>4B</v>
      </c>
      <c r="N252" s="46"/>
      <c r="P252" s="68" t="str">
        <f aca="false">MID(H247,6,1)</f>
        <v>0</v>
      </c>
      <c r="Q252" s="69" t="str">
        <f aca="false">P252</f>
        <v>0</v>
      </c>
      <c r="R252" s="53" t="s">
        <v>83</v>
      </c>
      <c r="S252" s="70" t="s">
        <v>73</v>
      </c>
      <c r="T252" s="89"/>
      <c r="U252" s="89"/>
      <c r="V252" s="89"/>
      <c r="W252" s="89"/>
      <c r="X252" s="89"/>
      <c r="Y252" s="89"/>
      <c r="Z252" s="89"/>
      <c r="AA252" s="89"/>
      <c r="AB252" s="68" t="str">
        <f aca="false">MID(K247,6,1)</f>
        <v>0</v>
      </c>
      <c r="AC252" s="69" t="str">
        <f aca="false">AB252</f>
        <v>0</v>
      </c>
      <c r="AD252" s="53" t="s">
        <v>83</v>
      </c>
      <c r="AE252" s="70" t="s">
        <v>73</v>
      </c>
      <c r="AF252" s="68" t="str">
        <f aca="false">MID(L247,6,1)</f>
        <v>0</v>
      </c>
      <c r="AG252" s="69" t="str">
        <f aca="false">AF252</f>
        <v>0</v>
      </c>
      <c r="AH252" s="53" t="s">
        <v>83</v>
      </c>
      <c r="AI252" s="70" t="s">
        <v>73</v>
      </c>
      <c r="AJ252" s="66"/>
      <c r="AK252" s="66"/>
    </row>
    <row r="253" customFormat="false" ht="15" hidden="false" customHeight="false" outlineLevel="0" collapsed="false">
      <c r="C253" s="53" t="s">
        <v>75</v>
      </c>
      <c r="D253" s="45" t="n">
        <f aca="false">HEX2DEC(D251)</f>
        <v>7</v>
      </c>
      <c r="E253" s="45" t="n">
        <f aca="false">HEX2DEC(E251)</f>
        <v>32</v>
      </c>
      <c r="F253" s="45" t="n">
        <f aca="false">HEX2DEC(F251)</f>
        <v>4</v>
      </c>
      <c r="G253" s="45" t="n">
        <f aca="false">HEX2DEC(G251)</f>
        <v>32</v>
      </c>
      <c r="H253" s="45" t="n">
        <f aca="false">HEX2DEC(H251)</f>
        <v>0</v>
      </c>
      <c r="I253" s="45" t="n">
        <f aca="false">HEX2DEC(I251)</f>
        <v>0</v>
      </c>
      <c r="J253" s="45" t="n">
        <f aca="false">HEX2DEC(J251)</f>
        <v>0</v>
      </c>
      <c r="K253" s="45" t="n">
        <f aca="false">HEX2DEC(K251)</f>
        <v>0</v>
      </c>
      <c r="L253" s="45" t="n">
        <f aca="false">HEX2DEC(L251)</f>
        <v>0</v>
      </c>
      <c r="M253" s="45" t="n">
        <f aca="false">SUM(D253:L253)</f>
        <v>75</v>
      </c>
      <c r="N253" s="46"/>
      <c r="P253" s="68" t="str">
        <f aca="false">MID(H247,7,1)</f>
        <v>0</v>
      </c>
      <c r="Q253" s="69" t="str">
        <f aca="false">P253</f>
        <v>0</v>
      </c>
      <c r="R253" s="53" t="s">
        <v>84</v>
      </c>
      <c r="S253" s="70" t="s">
        <v>73</v>
      </c>
      <c r="T253" s="89"/>
      <c r="U253" s="89"/>
      <c r="V253" s="89"/>
      <c r="W253" s="89"/>
      <c r="X253" s="89"/>
      <c r="Y253" s="89"/>
      <c r="Z253" s="89"/>
      <c r="AA253" s="89"/>
      <c r="AB253" s="68" t="str">
        <f aca="false">MID(K247,7,1)</f>
        <v>0</v>
      </c>
      <c r="AC253" s="69" t="str">
        <f aca="false">AB253</f>
        <v>0</v>
      </c>
      <c r="AD253" s="53" t="s">
        <v>84</v>
      </c>
      <c r="AE253" s="70" t="s">
        <v>73</v>
      </c>
      <c r="AF253" s="68" t="str">
        <f aca="false">MID(L247,7,1)</f>
        <v>0</v>
      </c>
      <c r="AG253" s="69" t="str">
        <f aca="false">AF253</f>
        <v>0</v>
      </c>
      <c r="AH253" s="53" t="s">
        <v>84</v>
      </c>
      <c r="AI253" s="70" t="s">
        <v>73</v>
      </c>
      <c r="AJ253" s="66"/>
      <c r="AK253" s="66"/>
    </row>
    <row r="254" customFormat="false" ht="15.75" hidden="false" customHeight="false" outlineLevel="0" collapsed="false">
      <c r="C254" s="83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5"/>
      <c r="P254" s="86" t="str">
        <f aca="false">MID(H247,8,1)</f>
        <v>0</v>
      </c>
      <c r="Q254" s="93" t="str">
        <f aca="false">P254</f>
        <v>0</v>
      </c>
      <c r="R254" s="83" t="s">
        <v>86</v>
      </c>
      <c r="S254" s="34" t="s">
        <v>73</v>
      </c>
      <c r="T254" s="89"/>
      <c r="U254" s="89"/>
      <c r="V254" s="89"/>
      <c r="W254" s="89"/>
      <c r="X254" s="89"/>
      <c r="Y254" s="89"/>
      <c r="Z254" s="89"/>
      <c r="AA254" s="89"/>
      <c r="AB254" s="86" t="str">
        <f aca="false">MID(K247,8,1)</f>
        <v>0</v>
      </c>
      <c r="AC254" s="93" t="str">
        <f aca="false">AB254</f>
        <v>0</v>
      </c>
      <c r="AD254" s="83" t="s">
        <v>86</v>
      </c>
      <c r="AE254" s="34" t="s">
        <v>73</v>
      </c>
      <c r="AF254" s="86" t="str">
        <f aca="false">MID(L247,8,1)</f>
        <v>0</v>
      </c>
      <c r="AG254" s="93" t="str">
        <f aca="false">AF254</f>
        <v>0</v>
      </c>
      <c r="AH254" s="83" t="s">
        <v>86</v>
      </c>
      <c r="AI254" s="34" t="s">
        <v>73</v>
      </c>
      <c r="AJ254" s="66"/>
      <c r="AK254" s="66"/>
    </row>
    <row r="255" customFormat="false" ht="15.75" hidden="false" customHeight="false" outlineLevel="0" collapsed="false">
      <c r="C255" s="40"/>
      <c r="D255" s="41"/>
      <c r="E255" s="41"/>
      <c r="F255" s="41"/>
      <c r="G255" s="41"/>
      <c r="H255" s="41"/>
      <c r="I255" s="41"/>
      <c r="J255" s="41"/>
      <c r="K255" s="41"/>
      <c r="L255" s="41"/>
      <c r="M255" s="41" t="s">
        <v>47</v>
      </c>
      <c r="N255" s="42"/>
      <c r="P255" s="43" t="s">
        <v>348</v>
      </c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</row>
    <row r="256" customFormat="false" ht="15.75" hidden="false" customHeight="false" outlineLevel="0" collapsed="false">
      <c r="C256" s="53"/>
      <c r="D256" s="44" t="s">
        <v>349</v>
      </c>
      <c r="E256" s="44"/>
      <c r="F256" s="44"/>
      <c r="G256" s="44"/>
      <c r="H256" s="45" t="s">
        <v>50</v>
      </c>
      <c r="I256" s="45" t="s">
        <v>51</v>
      </c>
      <c r="J256" s="45" t="s">
        <v>52</v>
      </c>
      <c r="K256" s="45" t="s">
        <v>53</v>
      </c>
      <c r="L256" s="45" t="s">
        <v>54</v>
      </c>
      <c r="M256" s="45" t="s">
        <v>55</v>
      </c>
      <c r="N256" s="46"/>
      <c r="P256" s="47" t="s">
        <v>56</v>
      </c>
      <c r="Q256" s="47"/>
      <c r="R256" s="47"/>
      <c r="S256" s="47"/>
      <c r="T256" s="48" t="s">
        <v>57</v>
      </c>
      <c r="U256" s="48"/>
      <c r="V256" s="48"/>
      <c r="W256" s="48"/>
      <c r="X256" s="49" t="s">
        <v>58</v>
      </c>
      <c r="Y256" s="49"/>
      <c r="Z256" s="49"/>
      <c r="AA256" s="49"/>
      <c r="AB256" s="50" t="s">
        <v>59</v>
      </c>
      <c r="AC256" s="50"/>
      <c r="AD256" s="50"/>
      <c r="AE256" s="50"/>
      <c r="AF256" s="92" t="s">
        <v>350</v>
      </c>
      <c r="AG256" s="92"/>
      <c r="AH256" s="92"/>
      <c r="AI256" s="92"/>
      <c r="AJ256" s="140" t="s">
        <v>61</v>
      </c>
      <c r="AK256" s="140"/>
    </row>
    <row r="257" customFormat="false" ht="15.75" hidden="false" customHeight="false" outlineLevel="0" collapsed="false">
      <c r="C257" s="53" t="s">
        <v>62</v>
      </c>
      <c r="D257" s="54" t="s">
        <v>63</v>
      </c>
      <c r="E257" s="55" t="s">
        <v>131</v>
      </c>
      <c r="F257" s="74" t="str">
        <f aca="false">MID(A25,4,2)</f>
        <v>04</v>
      </c>
      <c r="G257" s="56" t="s">
        <v>351</v>
      </c>
      <c r="H257" s="78" t="str">
        <f aca="false">MID(A25,8,2)</f>
        <v>00</v>
      </c>
      <c r="I257" s="115" t="str">
        <f aca="false">MID(A25,10,2)</f>
        <v>00</v>
      </c>
      <c r="J257" s="115" t="str">
        <f aca="false">MID(A25,12,2)</f>
        <v>00</v>
      </c>
      <c r="K257" s="116" t="str">
        <f aca="false">MID(A25,14,2)</f>
        <v>00</v>
      </c>
      <c r="L257" s="116" t="str">
        <f aca="false">MID(A25,16,2)</f>
        <v>00</v>
      </c>
      <c r="M257" s="117" t="str">
        <f aca="false">MID(A25,18,2)</f>
        <v>00</v>
      </c>
      <c r="N257" s="46" t="s">
        <v>67</v>
      </c>
      <c r="P257" s="62" t="s">
        <v>67</v>
      </c>
      <c r="Q257" s="63" t="s">
        <v>68</v>
      </c>
      <c r="R257" s="64" t="s">
        <v>69</v>
      </c>
      <c r="S257" s="46"/>
      <c r="T257" s="62" t="s">
        <v>67</v>
      </c>
      <c r="U257" s="63" t="s">
        <v>68</v>
      </c>
      <c r="V257" s="64" t="s">
        <v>69</v>
      </c>
      <c r="W257" s="46"/>
      <c r="X257" s="62" t="s">
        <v>67</v>
      </c>
      <c r="Y257" s="63" t="s">
        <v>68</v>
      </c>
      <c r="Z257" s="64" t="s">
        <v>69</v>
      </c>
      <c r="AA257" s="46"/>
      <c r="AB257" s="62" t="s">
        <v>67</v>
      </c>
      <c r="AC257" s="63" t="s">
        <v>68</v>
      </c>
      <c r="AD257" s="64" t="s">
        <v>69</v>
      </c>
      <c r="AE257" s="46"/>
      <c r="AF257" s="89"/>
      <c r="AG257" s="89"/>
      <c r="AH257" s="89"/>
      <c r="AI257" s="89"/>
      <c r="AJ257" s="66" t="s">
        <v>70</v>
      </c>
      <c r="AK257" s="66"/>
    </row>
    <row r="258" customFormat="false" ht="15" hidden="false" customHeight="false" outlineLevel="0" collapsed="false">
      <c r="C258" s="53" t="s">
        <v>71</v>
      </c>
      <c r="D258" s="45" t="str">
        <f aca="false">HEX2BIN(D257,8)</f>
        <v>00000111</v>
      </c>
      <c r="E258" s="45" t="str">
        <f aca="false">HEX2BIN(E257,8)</f>
        <v>00100000</v>
      </c>
      <c r="F258" s="45" t="str">
        <f aca="false">HEX2BIN(F257,8)</f>
        <v>00000100</v>
      </c>
      <c r="G258" s="45" t="str">
        <f aca="false">HEX2BIN(G257,8)</f>
        <v>00100001</v>
      </c>
      <c r="H258" s="45" t="str">
        <f aca="false">HEX2BIN(H257,8)</f>
        <v>00000000</v>
      </c>
      <c r="I258" s="45" t="str">
        <f aca="false">HEX2BIN(I257,8)</f>
        <v>00000000</v>
      </c>
      <c r="J258" s="45" t="str">
        <f aca="false">HEX2BIN(J257,8)</f>
        <v>00000000</v>
      </c>
      <c r="K258" s="45" t="str">
        <f aca="false">HEX2BIN(K257,8)</f>
        <v>00000000</v>
      </c>
      <c r="L258" s="45" t="str">
        <f aca="false">HEX2BIN(L257,8)</f>
        <v>00000000</v>
      </c>
      <c r="M258" s="65"/>
      <c r="N258" s="46"/>
      <c r="P258" s="68" t="str">
        <f aca="false">MID(H258,1,1)</f>
        <v>0</v>
      </c>
      <c r="Q258" s="69" t="str">
        <f aca="false">P258</f>
        <v>0</v>
      </c>
      <c r="R258" s="53" t="s">
        <v>72</v>
      </c>
      <c r="S258" s="70" t="s">
        <v>73</v>
      </c>
      <c r="T258" s="68" t="str">
        <f aca="false">MID(I258,1,1)</f>
        <v>0</v>
      </c>
      <c r="U258" s="69" t="str">
        <f aca="false">T258</f>
        <v>0</v>
      </c>
      <c r="V258" s="53" t="s">
        <v>72</v>
      </c>
      <c r="W258" s="70" t="s">
        <v>73</v>
      </c>
      <c r="X258" s="68" t="str">
        <f aca="false">MID(J258,1,1)</f>
        <v>0</v>
      </c>
      <c r="Y258" s="69" t="str">
        <f aca="false">X258</f>
        <v>0</v>
      </c>
      <c r="Z258" s="53" t="s">
        <v>72</v>
      </c>
      <c r="AA258" s="70" t="s">
        <v>73</v>
      </c>
      <c r="AB258" s="68" t="str">
        <f aca="false">MID(K258,1,1)</f>
        <v>0</v>
      </c>
      <c r="AC258" s="69" t="str">
        <f aca="false">AB258</f>
        <v>0</v>
      </c>
      <c r="AD258" s="53" t="s">
        <v>72</v>
      </c>
      <c r="AE258" s="70" t="s">
        <v>73</v>
      </c>
      <c r="AF258" s="89"/>
      <c r="AG258" s="89"/>
      <c r="AH258" s="89"/>
      <c r="AI258" s="89"/>
      <c r="AJ258" s="66"/>
      <c r="AK258" s="66"/>
    </row>
    <row r="259" customFormat="false" ht="15" hidden="false" customHeight="false" outlineLevel="0" collapsed="false">
      <c r="C259" s="53" t="s">
        <v>75</v>
      </c>
      <c r="D259" s="45" t="n">
        <f aca="false">HEX2DEC(D257)</f>
        <v>7</v>
      </c>
      <c r="E259" s="45" t="n">
        <f aca="false">HEX2DEC(E257)</f>
        <v>32</v>
      </c>
      <c r="F259" s="45" t="n">
        <f aca="false">HEX2DEC(F257)</f>
        <v>4</v>
      </c>
      <c r="G259" s="45" t="n">
        <f aca="false">HEX2DEC(G257)</f>
        <v>33</v>
      </c>
      <c r="H259" s="45" t="n">
        <f aca="false">HEX2DEC(H257)</f>
        <v>0</v>
      </c>
      <c r="I259" s="45" t="n">
        <f aca="false">HEX2DEC(I257)</f>
        <v>0</v>
      </c>
      <c r="J259" s="45" t="n">
        <f aca="false">HEX2DEC(J257)</f>
        <v>0</v>
      </c>
      <c r="K259" s="45" t="n">
        <f aca="false">HEX2DEC(K257)</f>
        <v>0</v>
      </c>
      <c r="L259" s="45" t="n">
        <f aca="false">HEX2DEC(L257)</f>
        <v>0</v>
      </c>
      <c r="M259" s="45" t="n">
        <f aca="false">SUM(D259:L259)</f>
        <v>76</v>
      </c>
      <c r="N259" s="46"/>
      <c r="P259" s="68" t="str">
        <f aca="false">MID(H258,2,1)</f>
        <v>0</v>
      </c>
      <c r="Q259" s="69" t="str">
        <f aca="false">P259</f>
        <v>0</v>
      </c>
      <c r="R259" s="53" t="s">
        <v>76</v>
      </c>
      <c r="S259" s="70" t="s">
        <v>73</v>
      </c>
      <c r="T259" s="68" t="str">
        <f aca="false">MID(I258,2,1)</f>
        <v>0</v>
      </c>
      <c r="U259" s="69" t="str">
        <f aca="false">T259</f>
        <v>0</v>
      </c>
      <c r="V259" s="53" t="s">
        <v>76</v>
      </c>
      <c r="W259" s="70" t="s">
        <v>73</v>
      </c>
      <c r="X259" s="68" t="str">
        <f aca="false">MID(J258,2,1)</f>
        <v>0</v>
      </c>
      <c r="Y259" s="69" t="str">
        <f aca="false">X259</f>
        <v>0</v>
      </c>
      <c r="Z259" s="53" t="s">
        <v>76</v>
      </c>
      <c r="AA259" s="70" t="s">
        <v>73</v>
      </c>
      <c r="AB259" s="68" t="str">
        <f aca="false">MID(K258,2,1)</f>
        <v>0</v>
      </c>
      <c r="AC259" s="69" t="str">
        <f aca="false">AB259</f>
        <v>0</v>
      </c>
      <c r="AD259" s="53" t="s">
        <v>76</v>
      </c>
      <c r="AE259" s="70" t="s">
        <v>73</v>
      </c>
      <c r="AF259" s="89"/>
      <c r="AG259" s="89"/>
      <c r="AH259" s="89"/>
      <c r="AI259" s="89"/>
      <c r="AJ259" s="66"/>
      <c r="AK259" s="66"/>
    </row>
    <row r="260" customFormat="false" ht="15" hidden="false" customHeight="false" outlineLevel="0" collapsed="false">
      <c r="C260" s="53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46"/>
      <c r="P260" s="68" t="str">
        <f aca="false">MID(H258,3,1)</f>
        <v>0</v>
      </c>
      <c r="Q260" s="69" t="str">
        <f aca="false">P260</f>
        <v>0</v>
      </c>
      <c r="R260" s="53" t="s">
        <v>78</v>
      </c>
      <c r="S260" s="70" t="s">
        <v>73</v>
      </c>
      <c r="T260" s="68" t="str">
        <f aca="false">MID(I258,3,1)</f>
        <v>0</v>
      </c>
      <c r="U260" s="69" t="str">
        <f aca="false">T260</f>
        <v>0</v>
      </c>
      <c r="V260" s="53" t="s">
        <v>78</v>
      </c>
      <c r="W260" s="70" t="s">
        <v>73</v>
      </c>
      <c r="X260" s="68" t="str">
        <f aca="false">MID(J258,3,1)</f>
        <v>0</v>
      </c>
      <c r="Y260" s="69" t="str">
        <f aca="false">X260</f>
        <v>0</v>
      </c>
      <c r="Z260" s="53" t="s">
        <v>78</v>
      </c>
      <c r="AA260" s="70" t="s">
        <v>73</v>
      </c>
      <c r="AB260" s="68" t="str">
        <f aca="false">MID(K258,3,1)</f>
        <v>0</v>
      </c>
      <c r="AC260" s="69" t="str">
        <f aca="false">AB260</f>
        <v>0</v>
      </c>
      <c r="AD260" s="53" t="s">
        <v>78</v>
      </c>
      <c r="AE260" s="70" t="s">
        <v>73</v>
      </c>
      <c r="AF260" s="89"/>
      <c r="AG260" s="89"/>
      <c r="AH260" s="89"/>
      <c r="AI260" s="89"/>
      <c r="AJ260" s="66"/>
      <c r="AK260" s="66"/>
    </row>
    <row r="261" customFormat="false" ht="15.75" hidden="false" customHeight="false" outlineLevel="0" collapsed="false">
      <c r="C261" s="53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46"/>
      <c r="P261" s="68" t="str">
        <f aca="false">MID(H258,4,1)</f>
        <v>0</v>
      </c>
      <c r="Q261" s="69" t="str">
        <f aca="false">P261</f>
        <v>0</v>
      </c>
      <c r="R261" s="53" t="s">
        <v>79</v>
      </c>
      <c r="S261" s="70" t="s">
        <v>73</v>
      </c>
      <c r="T261" s="68" t="str">
        <f aca="false">MID(I258,4,1)</f>
        <v>0</v>
      </c>
      <c r="U261" s="69" t="str">
        <f aca="false">T261</f>
        <v>0</v>
      </c>
      <c r="V261" s="53" t="s">
        <v>79</v>
      </c>
      <c r="W261" s="70" t="s">
        <v>73</v>
      </c>
      <c r="X261" s="68" t="str">
        <f aca="false">MID(J258,4,1)</f>
        <v>0</v>
      </c>
      <c r="Y261" s="69" t="str">
        <f aca="false">X261</f>
        <v>0</v>
      </c>
      <c r="Z261" s="53" t="s">
        <v>79</v>
      </c>
      <c r="AA261" s="70" t="s">
        <v>73</v>
      </c>
      <c r="AB261" s="68" t="str">
        <f aca="false">MID(K258,4,1)</f>
        <v>0</v>
      </c>
      <c r="AC261" s="69" t="str">
        <f aca="false">AB261</f>
        <v>0</v>
      </c>
      <c r="AD261" s="53" t="s">
        <v>79</v>
      </c>
      <c r="AE261" s="70" t="s">
        <v>73</v>
      </c>
      <c r="AF261" s="89"/>
      <c r="AG261" s="89"/>
      <c r="AH261" s="89"/>
      <c r="AI261" s="89"/>
      <c r="AJ261" s="66"/>
      <c r="AK261" s="66"/>
    </row>
    <row r="262" customFormat="false" ht="15.75" hidden="false" customHeight="false" outlineLevel="0" collapsed="false">
      <c r="C262" s="53" t="s">
        <v>62</v>
      </c>
      <c r="D262" s="73" t="str">
        <f aca="false">D257</f>
        <v>07</v>
      </c>
      <c r="E262" s="74" t="str">
        <f aca="false">E257</f>
        <v>20</v>
      </c>
      <c r="F262" s="74" t="str">
        <f aca="false">F257</f>
        <v>04</v>
      </c>
      <c r="G262" s="75" t="str">
        <f aca="false">G257</f>
        <v>21</v>
      </c>
      <c r="H262" s="76" t="str">
        <f aca="false">BIN2HEX(H263,2)</f>
        <v>00</v>
      </c>
      <c r="I262" s="77" t="str">
        <f aca="false">BIN2HEX(I263,2)</f>
        <v>00</v>
      </c>
      <c r="J262" s="78" t="str">
        <f aca="false">BIN2HEX(J263,2)</f>
        <v>00</v>
      </c>
      <c r="K262" s="79" t="str">
        <f aca="false">BIN2HEX(K263,2)</f>
        <v>00</v>
      </c>
      <c r="L262" s="131" t="str">
        <f aca="false">L257</f>
        <v>00</v>
      </c>
      <c r="M262" s="81" t="str">
        <f aca="false">IF(LEN(M263)&gt;2,MID(M263,2,2),M263)</f>
        <v>4C</v>
      </c>
      <c r="N262" s="46" t="s">
        <v>68</v>
      </c>
      <c r="P262" s="68" t="str">
        <f aca="false">MID(H258,5,1)</f>
        <v>0</v>
      </c>
      <c r="Q262" s="69" t="str">
        <f aca="false">P262</f>
        <v>0</v>
      </c>
      <c r="R262" s="53" t="s">
        <v>80</v>
      </c>
      <c r="S262" s="70" t="s">
        <v>73</v>
      </c>
      <c r="T262" s="68" t="str">
        <f aca="false">MID(I258,5,1)</f>
        <v>0</v>
      </c>
      <c r="U262" s="69" t="str">
        <f aca="false">T262</f>
        <v>0</v>
      </c>
      <c r="V262" s="53" t="s">
        <v>80</v>
      </c>
      <c r="W262" s="70" t="s">
        <v>73</v>
      </c>
      <c r="X262" s="68" t="str">
        <f aca="false">MID(J258,5,1)</f>
        <v>0</v>
      </c>
      <c r="Y262" s="69" t="str">
        <f aca="false">X262</f>
        <v>0</v>
      </c>
      <c r="Z262" s="53" t="s">
        <v>80</v>
      </c>
      <c r="AA262" s="70" t="s">
        <v>73</v>
      </c>
      <c r="AB262" s="68" t="str">
        <f aca="false">MID(K258,5,1)</f>
        <v>0</v>
      </c>
      <c r="AC262" s="69" t="str">
        <f aca="false">AB262</f>
        <v>0</v>
      </c>
      <c r="AD262" s="53" t="s">
        <v>80</v>
      </c>
      <c r="AE262" s="70" t="s">
        <v>73</v>
      </c>
      <c r="AF262" s="89"/>
      <c r="AG262" s="89"/>
      <c r="AH262" s="89"/>
      <c r="AI262" s="89"/>
      <c r="AJ262" s="66"/>
      <c r="AK262" s="66"/>
    </row>
    <row r="263" customFormat="false" ht="15" hidden="false" customHeight="false" outlineLevel="0" collapsed="false">
      <c r="C263" s="53" t="s">
        <v>71</v>
      </c>
      <c r="D263" s="45" t="str">
        <f aca="false">HEX2BIN(D262,8)</f>
        <v>00000111</v>
      </c>
      <c r="E263" s="45" t="str">
        <f aca="false">HEX2BIN(E262,8)</f>
        <v>00100000</v>
      </c>
      <c r="F263" s="45" t="str">
        <f aca="false">HEX2BIN(F262,8)</f>
        <v>00000100</v>
      </c>
      <c r="G263" s="45" t="str">
        <f aca="false">HEX2BIN(G262,8)</f>
        <v>00100001</v>
      </c>
      <c r="H263" s="82" t="str">
        <f aca="false">Q258&amp;Q259&amp;Q260&amp;Q261&amp;Q262&amp;Q263&amp;Q264&amp;Q265</f>
        <v>00000000</v>
      </c>
      <c r="I263" s="45" t="str">
        <f aca="false">U258&amp;U259&amp;U260&amp;U261&amp;U262&amp;U263&amp;U264&amp;U265</f>
        <v>00000000</v>
      </c>
      <c r="J263" s="82" t="str">
        <f aca="false">Y258&amp;Y259&amp;Y260&amp;Y261&amp;Y262&amp;Y263&amp;Y264&amp;Y265</f>
        <v>00000000</v>
      </c>
      <c r="K263" s="82" t="str">
        <f aca="false">AC258&amp;AC259&amp;AC260&amp;AC261&amp;AC262&amp;AC263&amp;AC264&amp;AC265</f>
        <v>00000000</v>
      </c>
      <c r="L263" s="45"/>
      <c r="M263" s="45" t="str">
        <f aca="false">DEC2HEX(M264)</f>
        <v>4C</v>
      </c>
      <c r="N263" s="46"/>
      <c r="P263" s="68" t="str">
        <f aca="false">MID(H258,6,1)</f>
        <v>0</v>
      </c>
      <c r="Q263" s="69" t="str">
        <f aca="false">P263</f>
        <v>0</v>
      </c>
      <c r="R263" s="53" t="s">
        <v>83</v>
      </c>
      <c r="S263" s="70" t="s">
        <v>73</v>
      </c>
      <c r="T263" s="68" t="str">
        <f aca="false">MID(I258,6,1)</f>
        <v>0</v>
      </c>
      <c r="U263" s="69" t="str">
        <f aca="false">T263</f>
        <v>0</v>
      </c>
      <c r="V263" s="53" t="s">
        <v>83</v>
      </c>
      <c r="W263" s="70" t="s">
        <v>73</v>
      </c>
      <c r="X263" s="68" t="str">
        <f aca="false">MID(J258,6,1)</f>
        <v>0</v>
      </c>
      <c r="Y263" s="69" t="str">
        <f aca="false">X263</f>
        <v>0</v>
      </c>
      <c r="Z263" s="53" t="s">
        <v>83</v>
      </c>
      <c r="AA263" s="70" t="s">
        <v>73</v>
      </c>
      <c r="AB263" s="68" t="str">
        <f aca="false">MID(K258,6,1)</f>
        <v>0</v>
      </c>
      <c r="AC263" s="69" t="str">
        <f aca="false">AB263</f>
        <v>0</v>
      </c>
      <c r="AD263" s="53" t="s">
        <v>83</v>
      </c>
      <c r="AE263" s="70" t="s">
        <v>73</v>
      </c>
      <c r="AF263" s="89"/>
      <c r="AG263" s="89"/>
      <c r="AH263" s="89"/>
      <c r="AI263" s="89"/>
      <c r="AJ263" s="66"/>
      <c r="AK263" s="66"/>
    </row>
    <row r="264" customFormat="false" ht="15" hidden="false" customHeight="false" outlineLevel="0" collapsed="false">
      <c r="C264" s="53" t="s">
        <v>75</v>
      </c>
      <c r="D264" s="45" t="n">
        <f aca="false">HEX2DEC(D262)</f>
        <v>7</v>
      </c>
      <c r="E264" s="45" t="n">
        <f aca="false">HEX2DEC(E262)</f>
        <v>32</v>
      </c>
      <c r="F264" s="45" t="n">
        <f aca="false">HEX2DEC(F262)</f>
        <v>4</v>
      </c>
      <c r="G264" s="45" t="n">
        <f aca="false">HEX2DEC(G262)</f>
        <v>33</v>
      </c>
      <c r="H264" s="45" t="n">
        <f aca="false">HEX2DEC(H262)</f>
        <v>0</v>
      </c>
      <c r="I264" s="45" t="n">
        <f aca="false">HEX2DEC(I262)</f>
        <v>0</v>
      </c>
      <c r="J264" s="45" t="n">
        <f aca="false">HEX2DEC(J262)</f>
        <v>0</v>
      </c>
      <c r="K264" s="45" t="n">
        <f aca="false">HEX2DEC(K262)</f>
        <v>0</v>
      </c>
      <c r="L264" s="45" t="n">
        <f aca="false">HEX2DEC(L262)</f>
        <v>0</v>
      </c>
      <c r="M264" s="45" t="n">
        <f aca="false">SUM(D264:L264)</f>
        <v>76</v>
      </c>
      <c r="N264" s="46"/>
      <c r="P264" s="68" t="str">
        <f aca="false">MID(H258,7,1)</f>
        <v>0</v>
      </c>
      <c r="Q264" s="69" t="str">
        <f aca="false">P264</f>
        <v>0</v>
      </c>
      <c r="R264" s="53" t="s">
        <v>84</v>
      </c>
      <c r="S264" s="70" t="s">
        <v>73</v>
      </c>
      <c r="T264" s="68" t="str">
        <f aca="false">MID(I258,7,1)</f>
        <v>0</v>
      </c>
      <c r="U264" s="69" t="str">
        <f aca="false">T264</f>
        <v>0</v>
      </c>
      <c r="V264" s="53" t="s">
        <v>84</v>
      </c>
      <c r="W264" s="70" t="s">
        <v>73</v>
      </c>
      <c r="X264" s="68" t="str">
        <f aca="false">MID(J258,7,1)</f>
        <v>0</v>
      </c>
      <c r="Y264" s="69" t="str">
        <f aca="false">X264</f>
        <v>0</v>
      </c>
      <c r="Z264" s="53" t="s">
        <v>84</v>
      </c>
      <c r="AA264" s="70" t="s">
        <v>73</v>
      </c>
      <c r="AB264" s="68" t="str">
        <f aca="false">MID(K258,7,1)</f>
        <v>0</v>
      </c>
      <c r="AC264" s="69" t="str">
        <f aca="false">AB264</f>
        <v>0</v>
      </c>
      <c r="AD264" s="53" t="s">
        <v>84</v>
      </c>
      <c r="AE264" s="70" t="s">
        <v>73</v>
      </c>
      <c r="AF264" s="89"/>
      <c r="AG264" s="89"/>
      <c r="AH264" s="89"/>
      <c r="AI264" s="89"/>
      <c r="AJ264" s="66"/>
      <c r="AK264" s="66"/>
    </row>
    <row r="265" customFormat="false" ht="15.75" hidden="false" customHeight="false" outlineLevel="0" collapsed="false">
      <c r="C265" s="83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5"/>
      <c r="P265" s="86" t="str">
        <f aca="false">MID(H258,8,1)</f>
        <v>0</v>
      </c>
      <c r="Q265" s="93" t="str">
        <f aca="false">P265</f>
        <v>0</v>
      </c>
      <c r="R265" s="83" t="s">
        <v>86</v>
      </c>
      <c r="S265" s="34" t="s">
        <v>73</v>
      </c>
      <c r="T265" s="86" t="str">
        <f aca="false">MID(I258,8,1)</f>
        <v>0</v>
      </c>
      <c r="U265" s="93" t="str">
        <f aca="false">T265</f>
        <v>0</v>
      </c>
      <c r="V265" s="83" t="s">
        <v>86</v>
      </c>
      <c r="W265" s="34" t="s">
        <v>73</v>
      </c>
      <c r="X265" s="86" t="str">
        <f aca="false">MID(J258,8,1)</f>
        <v>0</v>
      </c>
      <c r="Y265" s="93" t="str">
        <f aca="false">X265</f>
        <v>0</v>
      </c>
      <c r="Z265" s="83" t="s">
        <v>86</v>
      </c>
      <c r="AA265" s="34" t="s">
        <v>73</v>
      </c>
      <c r="AB265" s="86" t="str">
        <f aca="false">MID(K258,8,1)</f>
        <v>0</v>
      </c>
      <c r="AC265" s="93" t="str">
        <f aca="false">AB265</f>
        <v>0</v>
      </c>
      <c r="AD265" s="83" t="s">
        <v>86</v>
      </c>
      <c r="AE265" s="34" t="s">
        <v>73</v>
      </c>
      <c r="AF265" s="89"/>
      <c r="AG265" s="89"/>
      <c r="AH265" s="89"/>
      <c r="AI265" s="89"/>
      <c r="AJ265" s="66"/>
      <c r="AK265" s="66"/>
    </row>
    <row r="266" customFormat="false" ht="15.75" hidden="false" customHeight="false" outlineLevel="0" collapsed="false">
      <c r="C266" s="40"/>
      <c r="D266" s="41"/>
      <c r="E266" s="41"/>
      <c r="F266" s="41"/>
      <c r="G266" s="41"/>
      <c r="H266" s="41"/>
      <c r="I266" s="41"/>
      <c r="J266" s="41"/>
      <c r="K266" s="41"/>
      <c r="L266" s="41"/>
      <c r="M266" s="41" t="s">
        <v>47</v>
      </c>
      <c r="N266" s="42"/>
      <c r="P266" s="43" t="s">
        <v>352</v>
      </c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</row>
    <row r="267" customFormat="false" ht="15.75" hidden="false" customHeight="false" outlineLevel="0" collapsed="false">
      <c r="C267" s="53"/>
      <c r="D267" s="44" t="s">
        <v>353</v>
      </c>
      <c r="E267" s="44"/>
      <c r="F267" s="44"/>
      <c r="G267" s="44"/>
      <c r="H267" s="45" t="s">
        <v>50</v>
      </c>
      <c r="I267" s="45" t="s">
        <v>51</v>
      </c>
      <c r="J267" s="45" t="s">
        <v>52</v>
      </c>
      <c r="K267" s="45" t="s">
        <v>53</v>
      </c>
      <c r="L267" s="45" t="s">
        <v>54</v>
      </c>
      <c r="M267" s="45" t="s">
        <v>55</v>
      </c>
      <c r="N267" s="46"/>
      <c r="P267" s="47" t="s">
        <v>354</v>
      </c>
      <c r="Q267" s="47"/>
      <c r="R267" s="47"/>
      <c r="S267" s="47"/>
      <c r="T267" s="48" t="s">
        <v>57</v>
      </c>
      <c r="U267" s="48"/>
      <c r="V267" s="48"/>
      <c r="W267" s="48"/>
      <c r="X267" s="49" t="s">
        <v>58</v>
      </c>
      <c r="Y267" s="49"/>
      <c r="Z267" s="49"/>
      <c r="AA267" s="49"/>
      <c r="AB267" s="50" t="s">
        <v>59</v>
      </c>
      <c r="AC267" s="50"/>
      <c r="AD267" s="50"/>
      <c r="AE267" s="50"/>
      <c r="AF267" s="92" t="s">
        <v>103</v>
      </c>
      <c r="AG267" s="92"/>
      <c r="AH267" s="92"/>
      <c r="AI267" s="92"/>
      <c r="AJ267" s="140" t="s">
        <v>61</v>
      </c>
      <c r="AK267" s="140"/>
    </row>
    <row r="268" customFormat="false" ht="15.75" hidden="false" customHeight="false" outlineLevel="0" collapsed="false">
      <c r="C268" s="53" t="s">
        <v>62</v>
      </c>
      <c r="D268" s="54" t="s">
        <v>63</v>
      </c>
      <c r="E268" s="55" t="s">
        <v>131</v>
      </c>
      <c r="F268" s="74" t="str">
        <f aca="false">MID(A26,4,2)</f>
        <v>04</v>
      </c>
      <c r="G268" s="56" t="s">
        <v>355</v>
      </c>
      <c r="H268" s="114" t="str">
        <f aca="false">MID(A26,8,2)</f>
        <v>00</v>
      </c>
      <c r="I268" s="115" t="str">
        <f aca="false">MID(A26,10,2)</f>
        <v>00</v>
      </c>
      <c r="J268" s="78" t="str">
        <f aca="false">MID(A26,12,2)</f>
        <v>00</v>
      </c>
      <c r="K268" s="115" t="str">
        <f aca="false">MID(A26,14,2)</f>
        <v>00</v>
      </c>
      <c r="L268" s="116" t="str">
        <f aca="false">MID(A26,16,2)</f>
        <v>00</v>
      </c>
      <c r="M268" s="117" t="str">
        <f aca="false">MID(A26,18,2)</f>
        <v>00</v>
      </c>
      <c r="N268" s="46" t="s">
        <v>67</v>
      </c>
      <c r="P268" s="89"/>
      <c r="Q268" s="89"/>
      <c r="R268" s="89"/>
      <c r="S268" s="89"/>
      <c r="T268" s="62" t="s">
        <v>67</v>
      </c>
      <c r="U268" s="63" t="s">
        <v>68</v>
      </c>
      <c r="V268" s="64" t="s">
        <v>69</v>
      </c>
      <c r="W268" s="46"/>
      <c r="X268" s="62" t="s">
        <v>67</v>
      </c>
      <c r="Y268" s="63" t="s">
        <v>68</v>
      </c>
      <c r="Z268" s="64" t="s">
        <v>69</v>
      </c>
      <c r="AA268" s="46"/>
      <c r="AB268" s="62" t="s">
        <v>67</v>
      </c>
      <c r="AC268" s="63" t="s">
        <v>68</v>
      </c>
      <c r="AD268" s="64" t="s">
        <v>69</v>
      </c>
      <c r="AE268" s="46"/>
      <c r="AF268" s="62" t="s">
        <v>67</v>
      </c>
      <c r="AG268" s="63" t="s">
        <v>68</v>
      </c>
      <c r="AH268" s="64" t="s">
        <v>69</v>
      </c>
      <c r="AI268" s="65"/>
      <c r="AJ268" s="66" t="s">
        <v>70</v>
      </c>
      <c r="AK268" s="66"/>
    </row>
    <row r="269" customFormat="false" ht="15" hidden="false" customHeight="false" outlineLevel="0" collapsed="false">
      <c r="C269" s="53" t="s">
        <v>71</v>
      </c>
      <c r="D269" s="45" t="str">
        <f aca="false">HEX2BIN(D268,8)</f>
        <v>00000111</v>
      </c>
      <c r="E269" s="45" t="str">
        <f aca="false">HEX2BIN(E268,8)</f>
        <v>00100000</v>
      </c>
      <c r="F269" s="45" t="str">
        <f aca="false">HEX2BIN(F268,8)</f>
        <v>00000100</v>
      </c>
      <c r="G269" s="45" t="str">
        <f aca="false">HEX2BIN(G268,8)</f>
        <v>00100010</v>
      </c>
      <c r="H269" s="45" t="str">
        <f aca="false">HEX2BIN(H268,8)</f>
        <v>00000000</v>
      </c>
      <c r="I269" s="45" t="str">
        <f aca="false">HEX2BIN(I268,8)</f>
        <v>00000000</v>
      </c>
      <c r="J269" s="45" t="str">
        <f aca="false">HEX2BIN(J268,8)</f>
        <v>00000000</v>
      </c>
      <c r="K269" s="45" t="str">
        <f aca="false">HEX2BIN(K268,8)</f>
        <v>00000000</v>
      </c>
      <c r="L269" s="45" t="str">
        <f aca="false">HEX2BIN(L268,8)</f>
        <v>00000000</v>
      </c>
      <c r="M269" s="65"/>
      <c r="N269" s="46"/>
      <c r="P269" s="89"/>
      <c r="Q269" s="89"/>
      <c r="R269" s="89"/>
      <c r="S269" s="89"/>
      <c r="T269" s="68" t="str">
        <f aca="false">MID(I269,1,1)</f>
        <v>0</v>
      </c>
      <c r="U269" s="69" t="str">
        <f aca="false">T269</f>
        <v>0</v>
      </c>
      <c r="V269" s="53" t="s">
        <v>72</v>
      </c>
      <c r="W269" s="70" t="s">
        <v>73</v>
      </c>
      <c r="X269" s="68" t="str">
        <f aca="false">MID(J269,1,1)</f>
        <v>0</v>
      </c>
      <c r="Y269" s="69" t="str">
        <f aca="false">X269</f>
        <v>0</v>
      </c>
      <c r="Z269" s="53" t="s">
        <v>72</v>
      </c>
      <c r="AA269" s="70" t="s">
        <v>73</v>
      </c>
      <c r="AB269" s="68" t="str">
        <f aca="false">MID(K269,1,1)</f>
        <v>0</v>
      </c>
      <c r="AC269" s="69" t="str">
        <f aca="false">AB269</f>
        <v>0</v>
      </c>
      <c r="AD269" s="53" t="s">
        <v>72</v>
      </c>
      <c r="AE269" s="70" t="s">
        <v>73</v>
      </c>
      <c r="AF269" s="68" t="str">
        <f aca="false">MID(L269,1,1)</f>
        <v>0</v>
      </c>
      <c r="AG269" s="69" t="str">
        <f aca="false">AF269</f>
        <v>0</v>
      </c>
      <c r="AH269" s="53" t="s">
        <v>72</v>
      </c>
      <c r="AI269" s="70" t="s">
        <v>73</v>
      </c>
      <c r="AJ269" s="66"/>
      <c r="AK269" s="66"/>
    </row>
    <row r="270" customFormat="false" ht="15" hidden="false" customHeight="false" outlineLevel="0" collapsed="false">
      <c r="C270" s="53" t="s">
        <v>75</v>
      </c>
      <c r="D270" s="45" t="n">
        <f aca="false">HEX2DEC(D268)</f>
        <v>7</v>
      </c>
      <c r="E270" s="45" t="n">
        <f aca="false">HEX2DEC(E268)</f>
        <v>32</v>
      </c>
      <c r="F270" s="45" t="n">
        <f aca="false">HEX2DEC(F268)</f>
        <v>4</v>
      </c>
      <c r="G270" s="45" t="n">
        <f aca="false">HEX2DEC(G268)</f>
        <v>34</v>
      </c>
      <c r="H270" s="45" t="n">
        <f aca="false">HEX2DEC(H268)</f>
        <v>0</v>
      </c>
      <c r="I270" s="45" t="n">
        <f aca="false">HEX2DEC(I268)</f>
        <v>0</v>
      </c>
      <c r="J270" s="45" t="n">
        <f aca="false">HEX2DEC(J268)</f>
        <v>0</v>
      </c>
      <c r="K270" s="45" t="n">
        <f aca="false">HEX2DEC(K268)</f>
        <v>0</v>
      </c>
      <c r="L270" s="45" t="n">
        <f aca="false">HEX2DEC(L268)</f>
        <v>0</v>
      </c>
      <c r="M270" s="45" t="n">
        <f aca="false">SUM(D270:L270)</f>
        <v>77</v>
      </c>
      <c r="N270" s="46"/>
      <c r="P270" s="89"/>
      <c r="Q270" s="89"/>
      <c r="R270" s="89"/>
      <c r="S270" s="89"/>
      <c r="T270" s="68" t="str">
        <f aca="false">MID(I269,2,1)</f>
        <v>0</v>
      </c>
      <c r="U270" s="69" t="str">
        <f aca="false">T270</f>
        <v>0</v>
      </c>
      <c r="V270" s="53" t="s">
        <v>76</v>
      </c>
      <c r="W270" s="70" t="s">
        <v>73</v>
      </c>
      <c r="X270" s="68" t="str">
        <f aca="false">MID(J269,2,1)</f>
        <v>0</v>
      </c>
      <c r="Y270" s="69" t="str">
        <f aca="false">X270</f>
        <v>0</v>
      </c>
      <c r="Z270" s="53" t="s">
        <v>76</v>
      </c>
      <c r="AA270" s="70" t="s">
        <v>73</v>
      </c>
      <c r="AB270" s="68" t="str">
        <f aca="false">MID(K269,2,1)</f>
        <v>0</v>
      </c>
      <c r="AC270" s="69" t="str">
        <f aca="false">AB270</f>
        <v>0</v>
      </c>
      <c r="AD270" s="53" t="s">
        <v>76</v>
      </c>
      <c r="AE270" s="70" t="s">
        <v>73</v>
      </c>
      <c r="AF270" s="68" t="str">
        <f aca="false">MID(L269,2,1)</f>
        <v>0</v>
      </c>
      <c r="AG270" s="69" t="str">
        <f aca="false">AF270</f>
        <v>0</v>
      </c>
      <c r="AH270" s="53" t="s">
        <v>76</v>
      </c>
      <c r="AI270" s="70" t="s">
        <v>73</v>
      </c>
      <c r="AJ270" s="66"/>
      <c r="AK270" s="66"/>
    </row>
    <row r="271" customFormat="false" ht="15" hidden="false" customHeight="false" outlineLevel="0" collapsed="false">
      <c r="C271" s="53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46"/>
      <c r="P271" s="89"/>
      <c r="Q271" s="89"/>
      <c r="R271" s="89"/>
      <c r="S271" s="89"/>
      <c r="T271" s="68" t="str">
        <f aca="false">MID(I269,3,1)</f>
        <v>0</v>
      </c>
      <c r="U271" s="69" t="str">
        <f aca="false">T271</f>
        <v>0</v>
      </c>
      <c r="V271" s="53" t="s">
        <v>78</v>
      </c>
      <c r="W271" s="70" t="s">
        <v>73</v>
      </c>
      <c r="X271" s="68" t="str">
        <f aca="false">MID(J269,3,1)</f>
        <v>0</v>
      </c>
      <c r="Y271" s="69" t="str">
        <f aca="false">X271</f>
        <v>0</v>
      </c>
      <c r="Z271" s="53" t="s">
        <v>78</v>
      </c>
      <c r="AA271" s="70" t="s">
        <v>73</v>
      </c>
      <c r="AB271" s="68" t="str">
        <f aca="false">MID(K269,3,1)</f>
        <v>0</v>
      </c>
      <c r="AC271" s="69" t="str">
        <f aca="false">AB271</f>
        <v>0</v>
      </c>
      <c r="AD271" s="53" t="s">
        <v>78</v>
      </c>
      <c r="AE271" s="70" t="s">
        <v>73</v>
      </c>
      <c r="AF271" s="68" t="str">
        <f aca="false">MID(L269,3,1)</f>
        <v>0</v>
      </c>
      <c r="AG271" s="69" t="str">
        <f aca="false">AF271</f>
        <v>0</v>
      </c>
      <c r="AH271" s="53" t="s">
        <v>78</v>
      </c>
      <c r="AI271" s="70" t="s">
        <v>73</v>
      </c>
      <c r="AJ271" s="66"/>
      <c r="AK271" s="66"/>
    </row>
    <row r="272" customFormat="false" ht="15.75" hidden="false" customHeight="false" outlineLevel="0" collapsed="false">
      <c r="C272" s="53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46"/>
      <c r="P272" s="89"/>
      <c r="Q272" s="89"/>
      <c r="R272" s="89"/>
      <c r="S272" s="89"/>
      <c r="T272" s="68" t="str">
        <f aca="false">MID(I269,4,1)</f>
        <v>0</v>
      </c>
      <c r="U272" s="69" t="str">
        <f aca="false">T272</f>
        <v>0</v>
      </c>
      <c r="V272" s="53" t="s">
        <v>79</v>
      </c>
      <c r="W272" s="70" t="s">
        <v>73</v>
      </c>
      <c r="X272" s="68" t="str">
        <f aca="false">MID(J269,4,1)</f>
        <v>0</v>
      </c>
      <c r="Y272" s="69" t="str">
        <f aca="false">X272</f>
        <v>0</v>
      </c>
      <c r="Z272" s="53" t="s">
        <v>79</v>
      </c>
      <c r="AA272" s="70" t="s">
        <v>73</v>
      </c>
      <c r="AB272" s="68" t="str">
        <f aca="false">MID(K269,4,1)</f>
        <v>0</v>
      </c>
      <c r="AC272" s="69" t="str">
        <f aca="false">AB272</f>
        <v>0</v>
      </c>
      <c r="AD272" s="53" t="s">
        <v>79</v>
      </c>
      <c r="AE272" s="70" t="s">
        <v>73</v>
      </c>
      <c r="AF272" s="68" t="str">
        <f aca="false">MID(L269,4,1)</f>
        <v>0</v>
      </c>
      <c r="AG272" s="69" t="str">
        <f aca="false">AF272</f>
        <v>0</v>
      </c>
      <c r="AH272" s="53" t="s">
        <v>79</v>
      </c>
      <c r="AI272" s="70" t="s">
        <v>73</v>
      </c>
      <c r="AJ272" s="66"/>
      <c r="AK272" s="66"/>
    </row>
    <row r="273" customFormat="false" ht="15.75" hidden="false" customHeight="false" outlineLevel="0" collapsed="false">
      <c r="C273" s="53" t="s">
        <v>62</v>
      </c>
      <c r="D273" s="73" t="str">
        <f aca="false">D268</f>
        <v>07</v>
      </c>
      <c r="E273" s="74" t="str">
        <f aca="false">E268</f>
        <v>20</v>
      </c>
      <c r="F273" s="74" t="str">
        <f aca="false">F268</f>
        <v>04</v>
      </c>
      <c r="G273" s="75" t="str">
        <f aca="false">G268</f>
        <v>22</v>
      </c>
      <c r="H273" s="141" t="str">
        <f aca="false">H268</f>
        <v>00</v>
      </c>
      <c r="I273" s="77" t="str">
        <f aca="false">BIN2HEX(I274,2)</f>
        <v>00</v>
      </c>
      <c r="J273" s="78" t="str">
        <f aca="false">BIN2HEX(J274,2)</f>
        <v>00</v>
      </c>
      <c r="K273" s="79" t="str">
        <f aca="false">BIN2HEX(K274,2)</f>
        <v>00</v>
      </c>
      <c r="L273" s="80" t="str">
        <f aca="false">BIN2HEX(L274,2)</f>
        <v>00</v>
      </c>
      <c r="M273" s="81" t="str">
        <f aca="false">IF(LEN(M274)&gt;2,MID(M274,2,2),M274)</f>
        <v>4D</v>
      </c>
      <c r="N273" s="46" t="s">
        <v>68</v>
      </c>
      <c r="P273" s="89"/>
      <c r="Q273" s="89"/>
      <c r="R273" s="89"/>
      <c r="S273" s="89"/>
      <c r="T273" s="68" t="str">
        <f aca="false">MID(I269,5,1)</f>
        <v>0</v>
      </c>
      <c r="U273" s="69" t="str">
        <f aca="false">T273</f>
        <v>0</v>
      </c>
      <c r="V273" s="53" t="s">
        <v>80</v>
      </c>
      <c r="W273" s="70" t="s">
        <v>73</v>
      </c>
      <c r="X273" s="68" t="str">
        <f aca="false">MID(J269,5,1)</f>
        <v>0</v>
      </c>
      <c r="Y273" s="69" t="str">
        <f aca="false">X273</f>
        <v>0</v>
      </c>
      <c r="Z273" s="53" t="s">
        <v>80</v>
      </c>
      <c r="AA273" s="70" t="s">
        <v>73</v>
      </c>
      <c r="AB273" s="68" t="str">
        <f aca="false">MID(K269,5,1)</f>
        <v>0</v>
      </c>
      <c r="AC273" s="69" t="str">
        <f aca="false">AB273</f>
        <v>0</v>
      </c>
      <c r="AD273" s="53" t="s">
        <v>80</v>
      </c>
      <c r="AE273" s="70" t="s">
        <v>73</v>
      </c>
      <c r="AF273" s="68" t="str">
        <f aca="false">MID(L269,5,1)</f>
        <v>0</v>
      </c>
      <c r="AG273" s="69" t="str">
        <f aca="false">AF273</f>
        <v>0</v>
      </c>
      <c r="AH273" s="53" t="s">
        <v>80</v>
      </c>
      <c r="AI273" s="70" t="s">
        <v>73</v>
      </c>
      <c r="AJ273" s="66"/>
      <c r="AK273" s="66"/>
    </row>
    <row r="274" customFormat="false" ht="15" hidden="false" customHeight="false" outlineLevel="0" collapsed="false">
      <c r="C274" s="53" t="s">
        <v>71</v>
      </c>
      <c r="D274" s="45" t="str">
        <f aca="false">HEX2BIN(D273,8)</f>
        <v>00000111</v>
      </c>
      <c r="E274" s="45" t="str">
        <f aca="false">HEX2BIN(E273,8)</f>
        <v>00100000</v>
      </c>
      <c r="F274" s="45" t="str">
        <f aca="false">HEX2BIN(F273,8)</f>
        <v>00000100</v>
      </c>
      <c r="G274" s="45" t="str">
        <f aca="false">HEX2BIN(G273,8)</f>
        <v>00100010</v>
      </c>
      <c r="H274" s="82"/>
      <c r="I274" s="45" t="str">
        <f aca="false">U269&amp;U270&amp;U271&amp;U272&amp;U273&amp;U274&amp;U275&amp;U276</f>
        <v>00000000</v>
      </c>
      <c r="J274" s="82" t="str">
        <f aca="false">Y269&amp;Y270&amp;Y271&amp;Y272&amp;Y273&amp;Y274&amp;Y275&amp;Y276</f>
        <v>00000000</v>
      </c>
      <c r="K274" s="82" t="str">
        <f aca="false">AC269&amp;AC270&amp;AC271&amp;AC272&amp;AC273&amp;AC274&amp;AC275&amp;AC276</f>
        <v>00000000</v>
      </c>
      <c r="L274" s="45" t="str">
        <f aca="false">AG269&amp;AG270&amp;AG271&amp;AG272&amp;AG273&amp;AG274&amp;AG275&amp;AG276</f>
        <v>00000000</v>
      </c>
      <c r="M274" s="45" t="str">
        <f aca="false">DEC2HEX(M275)</f>
        <v>4D</v>
      </c>
      <c r="N274" s="46"/>
      <c r="P274" s="89"/>
      <c r="Q274" s="89"/>
      <c r="R274" s="89"/>
      <c r="S274" s="89"/>
      <c r="T274" s="68" t="str">
        <f aca="false">MID(I269,6,1)</f>
        <v>0</v>
      </c>
      <c r="U274" s="69" t="str">
        <f aca="false">T274</f>
        <v>0</v>
      </c>
      <c r="V274" s="53" t="s">
        <v>83</v>
      </c>
      <c r="W274" s="70" t="s">
        <v>73</v>
      </c>
      <c r="X274" s="68" t="str">
        <f aca="false">MID(J269,6,1)</f>
        <v>0</v>
      </c>
      <c r="Y274" s="69" t="str">
        <f aca="false">X274</f>
        <v>0</v>
      </c>
      <c r="Z274" s="53" t="s">
        <v>83</v>
      </c>
      <c r="AA274" s="70" t="s">
        <v>73</v>
      </c>
      <c r="AB274" s="68" t="str">
        <f aca="false">MID(K269,6,1)</f>
        <v>0</v>
      </c>
      <c r="AC274" s="69" t="str">
        <f aca="false">AB274</f>
        <v>0</v>
      </c>
      <c r="AD274" s="53" t="s">
        <v>83</v>
      </c>
      <c r="AE274" s="70" t="s">
        <v>73</v>
      </c>
      <c r="AF274" s="68" t="str">
        <f aca="false">MID(L269,6,1)</f>
        <v>0</v>
      </c>
      <c r="AG274" s="69" t="str">
        <f aca="false">AF274</f>
        <v>0</v>
      </c>
      <c r="AH274" s="53" t="s">
        <v>83</v>
      </c>
      <c r="AI274" s="70" t="s">
        <v>73</v>
      </c>
      <c r="AJ274" s="66"/>
      <c r="AK274" s="66"/>
    </row>
    <row r="275" customFormat="false" ht="15" hidden="false" customHeight="false" outlineLevel="0" collapsed="false">
      <c r="C275" s="53" t="s">
        <v>75</v>
      </c>
      <c r="D275" s="45" t="n">
        <f aca="false">HEX2DEC(D273)</f>
        <v>7</v>
      </c>
      <c r="E275" s="45" t="n">
        <f aca="false">HEX2DEC(E273)</f>
        <v>32</v>
      </c>
      <c r="F275" s="45" t="n">
        <f aca="false">HEX2DEC(F273)</f>
        <v>4</v>
      </c>
      <c r="G275" s="45" t="n">
        <f aca="false">HEX2DEC(G273)</f>
        <v>34</v>
      </c>
      <c r="H275" s="45" t="n">
        <f aca="false">HEX2DEC(H273)</f>
        <v>0</v>
      </c>
      <c r="I275" s="45" t="n">
        <f aca="false">HEX2DEC(I273)</f>
        <v>0</v>
      </c>
      <c r="J275" s="45" t="n">
        <f aca="false">HEX2DEC(J273)</f>
        <v>0</v>
      </c>
      <c r="K275" s="45" t="n">
        <f aca="false">HEX2DEC(K273)</f>
        <v>0</v>
      </c>
      <c r="L275" s="45" t="n">
        <f aca="false">HEX2DEC(L273)</f>
        <v>0</v>
      </c>
      <c r="M275" s="45" t="n">
        <f aca="false">SUM(D275:L275)</f>
        <v>77</v>
      </c>
      <c r="N275" s="46"/>
      <c r="P275" s="89"/>
      <c r="Q275" s="89"/>
      <c r="R275" s="89"/>
      <c r="S275" s="89"/>
      <c r="T275" s="68" t="str">
        <f aca="false">MID(I269,7,1)</f>
        <v>0</v>
      </c>
      <c r="U275" s="69" t="str">
        <f aca="false">T275</f>
        <v>0</v>
      </c>
      <c r="V275" s="53" t="s">
        <v>84</v>
      </c>
      <c r="W275" s="70" t="s">
        <v>73</v>
      </c>
      <c r="X275" s="68" t="str">
        <f aca="false">MID(J269,7,1)</f>
        <v>0</v>
      </c>
      <c r="Y275" s="69" t="str">
        <f aca="false">X275</f>
        <v>0</v>
      </c>
      <c r="Z275" s="53" t="s">
        <v>84</v>
      </c>
      <c r="AA275" s="70" t="s">
        <v>73</v>
      </c>
      <c r="AB275" s="68" t="str">
        <f aca="false">MID(K269,7,1)</f>
        <v>0</v>
      </c>
      <c r="AC275" s="69" t="str">
        <f aca="false">AB275</f>
        <v>0</v>
      </c>
      <c r="AD275" s="53" t="s">
        <v>84</v>
      </c>
      <c r="AE275" s="70" t="s">
        <v>73</v>
      </c>
      <c r="AF275" s="68" t="str">
        <f aca="false">MID(L269,7,1)</f>
        <v>0</v>
      </c>
      <c r="AG275" s="69" t="str">
        <f aca="false">AF275</f>
        <v>0</v>
      </c>
      <c r="AH275" s="53" t="s">
        <v>84</v>
      </c>
      <c r="AI275" s="70" t="s">
        <v>73</v>
      </c>
      <c r="AJ275" s="66"/>
      <c r="AK275" s="66"/>
    </row>
    <row r="276" customFormat="false" ht="15.75" hidden="false" customHeight="false" outlineLevel="0" collapsed="false">
      <c r="C276" s="83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5"/>
      <c r="P276" s="89"/>
      <c r="Q276" s="89"/>
      <c r="R276" s="89"/>
      <c r="S276" s="89"/>
      <c r="T276" s="86" t="str">
        <f aca="false">MID(I269,8,1)</f>
        <v>0</v>
      </c>
      <c r="U276" s="93" t="str">
        <f aca="false">T276</f>
        <v>0</v>
      </c>
      <c r="V276" s="83" t="s">
        <v>86</v>
      </c>
      <c r="W276" s="34" t="s">
        <v>73</v>
      </c>
      <c r="X276" s="86" t="str">
        <f aca="false">MID(J269,8,1)</f>
        <v>0</v>
      </c>
      <c r="Y276" s="93" t="str">
        <f aca="false">X276</f>
        <v>0</v>
      </c>
      <c r="Z276" s="83" t="s">
        <v>86</v>
      </c>
      <c r="AA276" s="34" t="s">
        <v>73</v>
      </c>
      <c r="AB276" s="86" t="str">
        <f aca="false">MID(K269,8,1)</f>
        <v>0</v>
      </c>
      <c r="AC276" s="93" t="str">
        <f aca="false">AB276</f>
        <v>0</v>
      </c>
      <c r="AD276" s="83" t="s">
        <v>86</v>
      </c>
      <c r="AE276" s="34" t="s">
        <v>73</v>
      </c>
      <c r="AF276" s="86" t="str">
        <f aca="false">MID(L269,8,1)</f>
        <v>0</v>
      </c>
      <c r="AG276" s="93" t="str">
        <f aca="false">AF276</f>
        <v>0</v>
      </c>
      <c r="AH276" s="83" t="s">
        <v>86</v>
      </c>
      <c r="AI276" s="34" t="s">
        <v>73</v>
      </c>
      <c r="AJ276" s="66"/>
      <c r="AK276" s="66"/>
    </row>
    <row r="277" customFormat="false" ht="15.75" hidden="false" customHeight="false" outlineLevel="0" collapsed="false">
      <c r="C277" s="40"/>
      <c r="D277" s="41"/>
      <c r="E277" s="41"/>
      <c r="F277" s="41"/>
      <c r="G277" s="41"/>
      <c r="H277" s="41"/>
      <c r="I277" s="41"/>
      <c r="J277" s="41"/>
      <c r="K277" s="41"/>
      <c r="L277" s="41"/>
      <c r="M277" s="41" t="s">
        <v>47</v>
      </c>
      <c r="N277" s="42"/>
      <c r="P277" s="43" t="s">
        <v>356</v>
      </c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</row>
    <row r="278" customFormat="false" ht="15.75" hidden="false" customHeight="false" outlineLevel="0" collapsed="false">
      <c r="C278" s="53"/>
      <c r="D278" s="44" t="s">
        <v>357</v>
      </c>
      <c r="E278" s="44"/>
      <c r="F278" s="44"/>
      <c r="G278" s="44"/>
      <c r="H278" s="45" t="s">
        <v>50</v>
      </c>
      <c r="I278" s="45" t="s">
        <v>51</v>
      </c>
      <c r="J278" s="45" t="s">
        <v>52</v>
      </c>
      <c r="K278" s="45" t="s">
        <v>53</v>
      </c>
      <c r="L278" s="45" t="s">
        <v>54</v>
      </c>
      <c r="M278" s="45" t="s">
        <v>55</v>
      </c>
      <c r="N278" s="46"/>
      <c r="P278" s="47" t="s">
        <v>56</v>
      </c>
      <c r="Q278" s="47"/>
      <c r="R278" s="47"/>
      <c r="S278" s="47"/>
      <c r="T278" s="48" t="s">
        <v>57</v>
      </c>
      <c r="U278" s="48"/>
      <c r="V278" s="48"/>
      <c r="W278" s="48"/>
      <c r="X278" s="49" t="s">
        <v>358</v>
      </c>
      <c r="Y278" s="49"/>
      <c r="Z278" s="49"/>
      <c r="AA278" s="49"/>
      <c r="AB278" s="50" t="s">
        <v>359</v>
      </c>
      <c r="AC278" s="50"/>
      <c r="AD278" s="50"/>
      <c r="AE278" s="50"/>
      <c r="AF278" s="92" t="s">
        <v>103</v>
      </c>
      <c r="AG278" s="92"/>
      <c r="AH278" s="92"/>
      <c r="AI278" s="92"/>
      <c r="AJ278" s="140" t="s">
        <v>61</v>
      </c>
      <c r="AK278" s="140"/>
    </row>
    <row r="279" customFormat="false" ht="15.75" hidden="false" customHeight="false" outlineLevel="0" collapsed="false">
      <c r="C279" s="53" t="s">
        <v>62</v>
      </c>
      <c r="D279" s="54" t="s">
        <v>63</v>
      </c>
      <c r="E279" s="55" t="s">
        <v>131</v>
      </c>
      <c r="F279" s="74" t="str">
        <f aca="false">MID(A27,4,2)</f>
        <v>04</v>
      </c>
      <c r="G279" s="56" t="s">
        <v>360</v>
      </c>
      <c r="H279" s="78" t="str">
        <f aca="false">MID(A27,8,2)</f>
        <v>00</v>
      </c>
      <c r="I279" s="115" t="str">
        <f aca="false">MID(A27,10,2)</f>
        <v>00</v>
      </c>
      <c r="J279" s="115" t="str">
        <f aca="false">MID(A27,12,2)</f>
        <v>00</v>
      </c>
      <c r="K279" s="116" t="str">
        <f aca="false">MID(A27,14,2)</f>
        <v>00</v>
      </c>
      <c r="L279" s="116" t="str">
        <f aca="false">MID(A27,16,2)</f>
        <v>00</v>
      </c>
      <c r="M279" s="117" t="str">
        <f aca="false">MID(A27,18,2)</f>
        <v>00</v>
      </c>
      <c r="N279" s="46" t="s">
        <v>67</v>
      </c>
      <c r="P279" s="62" t="s">
        <v>67</v>
      </c>
      <c r="Q279" s="63" t="s">
        <v>68</v>
      </c>
      <c r="R279" s="64" t="s">
        <v>69</v>
      </c>
      <c r="S279" s="46"/>
      <c r="T279" s="62" t="s">
        <v>67</v>
      </c>
      <c r="U279" s="63" t="s">
        <v>68</v>
      </c>
      <c r="V279" s="64" t="s">
        <v>69</v>
      </c>
      <c r="W279" s="46"/>
      <c r="X279" s="89"/>
      <c r="Y279" s="89"/>
      <c r="Z279" s="89"/>
      <c r="AA279" s="89"/>
      <c r="AB279" s="89"/>
      <c r="AC279" s="89"/>
      <c r="AD279" s="89"/>
      <c r="AE279" s="89"/>
      <c r="AF279" s="62" t="s">
        <v>67</v>
      </c>
      <c r="AG279" s="63" t="s">
        <v>68</v>
      </c>
      <c r="AH279" s="64" t="s">
        <v>69</v>
      </c>
      <c r="AI279" s="65"/>
      <c r="AJ279" s="66" t="s">
        <v>70</v>
      </c>
      <c r="AK279" s="66"/>
    </row>
    <row r="280" customFormat="false" ht="15" hidden="false" customHeight="false" outlineLevel="0" collapsed="false">
      <c r="C280" s="53" t="s">
        <v>71</v>
      </c>
      <c r="D280" s="45" t="str">
        <f aca="false">HEX2BIN(D279,8)</f>
        <v>00000111</v>
      </c>
      <c r="E280" s="45" t="str">
        <f aca="false">HEX2BIN(E279,8)</f>
        <v>00100000</v>
      </c>
      <c r="F280" s="45" t="str">
        <f aca="false">HEX2BIN(F279,8)</f>
        <v>00000100</v>
      </c>
      <c r="G280" s="45" t="str">
        <f aca="false">HEX2BIN(G279,8)</f>
        <v>00100011</v>
      </c>
      <c r="H280" s="45" t="str">
        <f aca="false">HEX2BIN(H279,8)</f>
        <v>00000000</v>
      </c>
      <c r="I280" s="45" t="str">
        <f aca="false">HEX2BIN(I279,8)</f>
        <v>00000000</v>
      </c>
      <c r="J280" s="45" t="str">
        <f aca="false">HEX2BIN(J279,8)</f>
        <v>00000000</v>
      </c>
      <c r="K280" s="45" t="str">
        <f aca="false">HEX2BIN(K279,8)</f>
        <v>00000000</v>
      </c>
      <c r="L280" s="45" t="str">
        <f aca="false">HEX2BIN(L279,8)</f>
        <v>00000000</v>
      </c>
      <c r="M280" s="65"/>
      <c r="N280" s="46"/>
      <c r="P280" s="68" t="str">
        <f aca="false">MID(H280,1,1)</f>
        <v>0</v>
      </c>
      <c r="Q280" s="69" t="str">
        <f aca="false">P280</f>
        <v>0</v>
      </c>
      <c r="R280" s="53" t="s">
        <v>72</v>
      </c>
      <c r="S280" s="70" t="s">
        <v>73</v>
      </c>
      <c r="T280" s="68" t="str">
        <f aca="false">MID(I280,1,1)</f>
        <v>0</v>
      </c>
      <c r="U280" s="69" t="str">
        <f aca="false">T280</f>
        <v>0</v>
      </c>
      <c r="V280" s="53" t="s">
        <v>72</v>
      </c>
      <c r="W280" s="70" t="s">
        <v>73</v>
      </c>
      <c r="X280" s="89"/>
      <c r="Y280" s="89"/>
      <c r="Z280" s="89"/>
      <c r="AA280" s="89"/>
      <c r="AB280" s="89"/>
      <c r="AC280" s="89"/>
      <c r="AD280" s="89"/>
      <c r="AE280" s="89"/>
      <c r="AF280" s="68" t="str">
        <f aca="false">MID(L280,1,1)</f>
        <v>0</v>
      </c>
      <c r="AG280" s="69" t="str">
        <f aca="false">AF280</f>
        <v>0</v>
      </c>
      <c r="AH280" s="53" t="s">
        <v>72</v>
      </c>
      <c r="AI280" s="70" t="s">
        <v>73</v>
      </c>
      <c r="AJ280" s="66"/>
      <c r="AK280" s="66"/>
    </row>
    <row r="281" customFormat="false" ht="15" hidden="false" customHeight="true" outlineLevel="0" collapsed="false">
      <c r="C281" s="53" t="s">
        <v>75</v>
      </c>
      <c r="D281" s="45" t="n">
        <f aca="false">HEX2DEC(D279)</f>
        <v>7</v>
      </c>
      <c r="E281" s="45" t="n">
        <f aca="false">HEX2DEC(E279)</f>
        <v>32</v>
      </c>
      <c r="F281" s="45" t="n">
        <f aca="false">HEX2DEC(F279)</f>
        <v>4</v>
      </c>
      <c r="G281" s="45" t="n">
        <f aca="false">HEX2DEC(G279)</f>
        <v>35</v>
      </c>
      <c r="H281" s="45" t="n">
        <f aca="false">HEX2DEC(H279)</f>
        <v>0</v>
      </c>
      <c r="I281" s="45" t="n">
        <f aca="false">HEX2DEC(I279)</f>
        <v>0</v>
      </c>
      <c r="J281" s="45" t="n">
        <f aca="false">HEX2DEC(J279)</f>
        <v>0</v>
      </c>
      <c r="K281" s="45" t="n">
        <f aca="false">HEX2DEC(K279)</f>
        <v>0</v>
      </c>
      <c r="L281" s="45" t="n">
        <f aca="false">HEX2DEC(L279)</f>
        <v>0</v>
      </c>
      <c r="M281" s="45" t="n">
        <f aca="false">SUM(D281:L281)</f>
        <v>78</v>
      </c>
      <c r="N281" s="46"/>
      <c r="P281" s="68" t="str">
        <f aca="false">MID(H280,2,1)</f>
        <v>0</v>
      </c>
      <c r="Q281" s="69" t="str">
        <f aca="false">P281</f>
        <v>0</v>
      </c>
      <c r="R281" s="53" t="s">
        <v>76</v>
      </c>
      <c r="S281" s="70" t="s">
        <v>73</v>
      </c>
      <c r="T281" s="68" t="str">
        <f aca="false">MID(I280,2,1)</f>
        <v>0</v>
      </c>
      <c r="U281" s="69" t="str">
        <f aca="false">T281</f>
        <v>0</v>
      </c>
      <c r="V281" s="53" t="s">
        <v>76</v>
      </c>
      <c r="W281" s="70" t="s">
        <v>73</v>
      </c>
      <c r="X281" s="89"/>
      <c r="Y281" s="89"/>
      <c r="Z281" s="89"/>
      <c r="AA281" s="89"/>
      <c r="AB281" s="89"/>
      <c r="AC281" s="89"/>
      <c r="AD281" s="89"/>
      <c r="AE281" s="89"/>
      <c r="AF281" s="68" t="str">
        <f aca="false">MID(L280,2,1)</f>
        <v>0</v>
      </c>
      <c r="AG281" s="69" t="str">
        <f aca="false">AF281</f>
        <v>0</v>
      </c>
      <c r="AH281" s="53" t="s">
        <v>76</v>
      </c>
      <c r="AI281" s="148" t="s">
        <v>361</v>
      </c>
      <c r="AJ281" s="66"/>
      <c r="AK281" s="66"/>
    </row>
    <row r="282" customFormat="false" ht="15" hidden="false" customHeight="false" outlineLevel="0" collapsed="false">
      <c r="C282" s="53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46"/>
      <c r="P282" s="68" t="str">
        <f aca="false">MID(H280,3,1)</f>
        <v>0</v>
      </c>
      <c r="Q282" s="69" t="str">
        <f aca="false">P282</f>
        <v>0</v>
      </c>
      <c r="R282" s="53" t="s">
        <v>78</v>
      </c>
      <c r="S282" s="70" t="s">
        <v>73</v>
      </c>
      <c r="T282" s="68" t="str">
        <f aca="false">MID(I280,3,1)</f>
        <v>0</v>
      </c>
      <c r="U282" s="69" t="str">
        <f aca="false">T282</f>
        <v>0</v>
      </c>
      <c r="V282" s="53" t="s">
        <v>78</v>
      </c>
      <c r="W282" s="70" t="s">
        <v>73</v>
      </c>
      <c r="X282" s="89"/>
      <c r="Y282" s="89"/>
      <c r="Z282" s="89"/>
      <c r="AA282" s="89"/>
      <c r="AB282" s="89"/>
      <c r="AC282" s="89"/>
      <c r="AD282" s="89"/>
      <c r="AE282" s="89"/>
      <c r="AF282" s="68" t="str">
        <f aca="false">MID(L280,3,1)</f>
        <v>0</v>
      </c>
      <c r="AG282" s="69" t="str">
        <f aca="false">AF282</f>
        <v>0</v>
      </c>
      <c r="AH282" s="53" t="s">
        <v>78</v>
      </c>
      <c r="AI282" s="148"/>
      <c r="AJ282" s="66"/>
      <c r="AK282" s="66"/>
    </row>
    <row r="283" customFormat="false" ht="15.75" hidden="false" customHeight="false" outlineLevel="0" collapsed="false">
      <c r="C283" s="53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46"/>
      <c r="P283" s="68" t="str">
        <f aca="false">MID(H280,4,1)</f>
        <v>0</v>
      </c>
      <c r="Q283" s="69" t="str">
        <f aca="false">P283</f>
        <v>0</v>
      </c>
      <c r="R283" s="53" t="s">
        <v>79</v>
      </c>
      <c r="S283" s="70" t="s">
        <v>73</v>
      </c>
      <c r="T283" s="68" t="str">
        <f aca="false">MID(I280,4,1)</f>
        <v>0</v>
      </c>
      <c r="U283" s="69" t="str">
        <f aca="false">T283</f>
        <v>0</v>
      </c>
      <c r="V283" s="53" t="s">
        <v>79</v>
      </c>
      <c r="W283" s="70" t="s">
        <v>73</v>
      </c>
      <c r="X283" s="89"/>
      <c r="Y283" s="89"/>
      <c r="Z283" s="89"/>
      <c r="AA283" s="89"/>
      <c r="AB283" s="89"/>
      <c r="AC283" s="89"/>
      <c r="AD283" s="89"/>
      <c r="AE283" s="89"/>
      <c r="AF283" s="68" t="str">
        <f aca="false">MID(L280,4,1)</f>
        <v>0</v>
      </c>
      <c r="AG283" s="69" t="str">
        <f aca="false">AF283</f>
        <v>0</v>
      </c>
      <c r="AH283" s="53" t="s">
        <v>79</v>
      </c>
      <c r="AI283" s="148"/>
      <c r="AJ283" s="66"/>
      <c r="AK283" s="66"/>
    </row>
    <row r="284" customFormat="false" ht="15.75" hidden="false" customHeight="false" outlineLevel="0" collapsed="false">
      <c r="C284" s="53" t="s">
        <v>62</v>
      </c>
      <c r="D284" s="73" t="str">
        <f aca="false">D279</f>
        <v>07</v>
      </c>
      <c r="E284" s="74" t="str">
        <f aca="false">E279</f>
        <v>20</v>
      </c>
      <c r="F284" s="74" t="str">
        <f aca="false">F279</f>
        <v>04</v>
      </c>
      <c r="G284" s="75" t="str">
        <f aca="false">G279</f>
        <v>23</v>
      </c>
      <c r="H284" s="76" t="str">
        <f aca="false">BIN2HEX(H285,2)</f>
        <v>00</v>
      </c>
      <c r="I284" s="77" t="str">
        <f aca="false">BIN2HEX(I285,2)</f>
        <v>00</v>
      </c>
      <c r="J284" s="139" t="str">
        <f aca="false">J279</f>
        <v>00</v>
      </c>
      <c r="K284" s="130" t="str">
        <f aca="false">K279</f>
        <v>00</v>
      </c>
      <c r="L284" s="80" t="str">
        <f aca="false">BIN2HEX(L285,2)</f>
        <v>00</v>
      </c>
      <c r="M284" s="81" t="str">
        <f aca="false">IF(LEN(M285)&gt;2,MID(M285,2,2),M285)</f>
        <v>4E</v>
      </c>
      <c r="N284" s="46" t="s">
        <v>68</v>
      </c>
      <c r="P284" s="68" t="str">
        <f aca="false">MID(H280,5,1)</f>
        <v>0</v>
      </c>
      <c r="Q284" s="69" t="str">
        <f aca="false">P284</f>
        <v>0</v>
      </c>
      <c r="R284" s="53" t="s">
        <v>80</v>
      </c>
      <c r="S284" s="70" t="s">
        <v>73</v>
      </c>
      <c r="T284" s="68" t="str">
        <f aca="false">MID(I280,5,1)</f>
        <v>0</v>
      </c>
      <c r="U284" s="69" t="str">
        <f aca="false">T284</f>
        <v>0</v>
      </c>
      <c r="V284" s="53" t="s">
        <v>80</v>
      </c>
      <c r="W284" s="70" t="s">
        <v>73</v>
      </c>
      <c r="X284" s="89"/>
      <c r="Y284" s="89"/>
      <c r="Z284" s="89"/>
      <c r="AA284" s="89"/>
      <c r="AB284" s="89"/>
      <c r="AC284" s="89"/>
      <c r="AD284" s="89"/>
      <c r="AE284" s="89"/>
      <c r="AF284" s="68" t="str">
        <f aca="false">MID(L280,5,1)</f>
        <v>0</v>
      </c>
      <c r="AG284" s="69" t="str">
        <f aca="false">AF284</f>
        <v>0</v>
      </c>
      <c r="AH284" s="53" t="s">
        <v>80</v>
      </c>
      <c r="AI284" s="70" t="s">
        <v>73</v>
      </c>
      <c r="AJ284" s="66"/>
      <c r="AK284" s="66"/>
    </row>
    <row r="285" customFormat="false" ht="15" hidden="false" customHeight="false" outlineLevel="0" collapsed="false">
      <c r="C285" s="53" t="s">
        <v>71</v>
      </c>
      <c r="D285" s="45" t="str">
        <f aca="false">HEX2BIN(D284,8)</f>
        <v>00000111</v>
      </c>
      <c r="E285" s="45" t="str">
        <f aca="false">HEX2BIN(E284,8)</f>
        <v>00100000</v>
      </c>
      <c r="F285" s="45" t="str">
        <f aca="false">HEX2BIN(F284,8)</f>
        <v>00000100</v>
      </c>
      <c r="G285" s="45" t="str">
        <f aca="false">HEX2BIN(G284,8)</f>
        <v>00100011</v>
      </c>
      <c r="H285" s="82" t="str">
        <f aca="false">Q280&amp;Q281&amp;Q282&amp;Q283&amp;Q284&amp;Q285&amp;Q286&amp;Q287</f>
        <v>00000000</v>
      </c>
      <c r="I285" s="45" t="str">
        <f aca="false">U280&amp;U281&amp;U282&amp;U283&amp;U284&amp;U285&amp;U286&amp;U287</f>
        <v>00000000</v>
      </c>
      <c r="J285" s="82"/>
      <c r="K285" s="82"/>
      <c r="L285" s="45" t="str">
        <f aca="false">AG280&amp;AG281&amp;AG282&amp;AG283&amp;AG284&amp;AG285&amp;AG286&amp;AG287</f>
        <v>00000000</v>
      </c>
      <c r="M285" s="45" t="str">
        <f aca="false">DEC2HEX(M286)</f>
        <v>4E</v>
      </c>
      <c r="N285" s="46"/>
      <c r="P285" s="68" t="str">
        <f aca="false">MID(H280,6,1)</f>
        <v>0</v>
      </c>
      <c r="Q285" s="69" t="str">
        <f aca="false">P285</f>
        <v>0</v>
      </c>
      <c r="R285" s="53" t="s">
        <v>83</v>
      </c>
      <c r="S285" s="70" t="s">
        <v>73</v>
      </c>
      <c r="T285" s="68" t="str">
        <f aca="false">MID(I280,6,1)</f>
        <v>0</v>
      </c>
      <c r="U285" s="69" t="str">
        <f aca="false">T285</f>
        <v>0</v>
      </c>
      <c r="V285" s="53" t="s">
        <v>83</v>
      </c>
      <c r="W285" s="70" t="s">
        <v>73</v>
      </c>
      <c r="X285" s="89"/>
      <c r="Y285" s="89"/>
      <c r="Z285" s="89"/>
      <c r="AA285" s="89"/>
      <c r="AB285" s="89"/>
      <c r="AC285" s="89"/>
      <c r="AD285" s="89"/>
      <c r="AE285" s="89"/>
      <c r="AF285" s="68" t="str">
        <f aca="false">MID(L280,6,1)</f>
        <v>0</v>
      </c>
      <c r="AG285" s="69" t="str">
        <f aca="false">AF285</f>
        <v>0</v>
      </c>
      <c r="AH285" s="53" t="s">
        <v>83</v>
      </c>
      <c r="AI285" s="70" t="s">
        <v>73</v>
      </c>
      <c r="AJ285" s="66"/>
      <c r="AK285" s="66"/>
    </row>
    <row r="286" customFormat="false" ht="15" hidden="false" customHeight="false" outlineLevel="0" collapsed="false">
      <c r="C286" s="53" t="s">
        <v>75</v>
      </c>
      <c r="D286" s="45" t="n">
        <f aca="false">HEX2DEC(D284)</f>
        <v>7</v>
      </c>
      <c r="E286" s="45" t="n">
        <f aca="false">HEX2DEC(E284)</f>
        <v>32</v>
      </c>
      <c r="F286" s="45" t="n">
        <f aca="false">HEX2DEC(F284)</f>
        <v>4</v>
      </c>
      <c r="G286" s="45" t="n">
        <f aca="false">HEX2DEC(G284)</f>
        <v>35</v>
      </c>
      <c r="H286" s="45" t="n">
        <f aca="false">HEX2DEC(H284)</f>
        <v>0</v>
      </c>
      <c r="I286" s="45" t="n">
        <f aca="false">HEX2DEC(I284)</f>
        <v>0</v>
      </c>
      <c r="J286" s="45" t="n">
        <f aca="false">HEX2DEC(J284)</f>
        <v>0</v>
      </c>
      <c r="K286" s="45" t="n">
        <f aca="false">HEX2DEC(K284)</f>
        <v>0</v>
      </c>
      <c r="L286" s="45" t="n">
        <f aca="false">HEX2DEC(L284)</f>
        <v>0</v>
      </c>
      <c r="M286" s="45" t="n">
        <f aca="false">SUM(D286:L286)</f>
        <v>78</v>
      </c>
      <c r="N286" s="46"/>
      <c r="P286" s="68" t="str">
        <f aca="false">MID(H280,7,1)</f>
        <v>0</v>
      </c>
      <c r="Q286" s="69" t="str">
        <f aca="false">P286</f>
        <v>0</v>
      </c>
      <c r="R286" s="53" t="s">
        <v>84</v>
      </c>
      <c r="S286" s="70" t="s">
        <v>73</v>
      </c>
      <c r="T286" s="68" t="str">
        <f aca="false">MID(I280,7,1)</f>
        <v>0</v>
      </c>
      <c r="U286" s="69" t="str">
        <f aca="false">T286</f>
        <v>0</v>
      </c>
      <c r="V286" s="53" t="s">
        <v>84</v>
      </c>
      <c r="W286" s="70" t="s">
        <v>73</v>
      </c>
      <c r="X286" s="89"/>
      <c r="Y286" s="89"/>
      <c r="Z286" s="89"/>
      <c r="AA286" s="89"/>
      <c r="AB286" s="89"/>
      <c r="AC286" s="89"/>
      <c r="AD286" s="89"/>
      <c r="AE286" s="89"/>
      <c r="AF286" s="68" t="str">
        <f aca="false">MID(L280,7,1)</f>
        <v>0</v>
      </c>
      <c r="AG286" s="69" t="str">
        <f aca="false">AF286</f>
        <v>0</v>
      </c>
      <c r="AH286" s="53" t="s">
        <v>84</v>
      </c>
      <c r="AI286" s="70" t="s">
        <v>73</v>
      </c>
      <c r="AJ286" s="66"/>
      <c r="AK286" s="66"/>
    </row>
    <row r="287" customFormat="false" ht="15.75" hidden="false" customHeight="false" outlineLevel="0" collapsed="false">
      <c r="C287" s="83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5"/>
      <c r="P287" s="86" t="str">
        <f aca="false">MID(H280,8,1)</f>
        <v>0</v>
      </c>
      <c r="Q287" s="93" t="str">
        <f aca="false">P287</f>
        <v>0</v>
      </c>
      <c r="R287" s="83" t="s">
        <v>86</v>
      </c>
      <c r="S287" s="34" t="s">
        <v>73</v>
      </c>
      <c r="T287" s="86" t="str">
        <f aca="false">MID(I280,8,1)</f>
        <v>0</v>
      </c>
      <c r="U287" s="93" t="str">
        <f aca="false">T287</f>
        <v>0</v>
      </c>
      <c r="V287" s="83" t="s">
        <v>86</v>
      </c>
      <c r="W287" s="34" t="s">
        <v>73</v>
      </c>
      <c r="X287" s="89"/>
      <c r="Y287" s="89"/>
      <c r="Z287" s="89"/>
      <c r="AA287" s="89"/>
      <c r="AB287" s="89"/>
      <c r="AC287" s="89"/>
      <c r="AD287" s="89"/>
      <c r="AE287" s="89"/>
      <c r="AF287" s="86" t="str">
        <f aca="false">MID(L280,8,1)</f>
        <v>0</v>
      </c>
      <c r="AG287" s="93" t="str">
        <f aca="false">AF287</f>
        <v>0</v>
      </c>
      <c r="AH287" s="83" t="s">
        <v>86</v>
      </c>
      <c r="AI287" s="34" t="s">
        <v>73</v>
      </c>
      <c r="AJ287" s="66"/>
      <c r="AK287" s="66"/>
    </row>
    <row r="288" customFormat="false" ht="15.75" hidden="false" customHeight="false" outlineLevel="0" collapsed="false">
      <c r="C288" s="40"/>
      <c r="D288" s="41"/>
      <c r="E288" s="41"/>
      <c r="F288" s="41"/>
      <c r="G288" s="41"/>
      <c r="H288" s="41"/>
      <c r="I288" s="41"/>
      <c r="J288" s="41"/>
      <c r="K288" s="41"/>
      <c r="L288" s="41"/>
      <c r="M288" s="41" t="s">
        <v>47</v>
      </c>
      <c r="N288" s="42"/>
      <c r="P288" s="43" t="s">
        <v>362</v>
      </c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</row>
    <row r="289" customFormat="false" ht="15.75" hidden="false" customHeight="false" outlineLevel="0" collapsed="false">
      <c r="C289" s="53"/>
      <c r="D289" s="44" t="s">
        <v>363</v>
      </c>
      <c r="E289" s="44"/>
      <c r="F289" s="44"/>
      <c r="G289" s="44"/>
      <c r="H289" s="45" t="s">
        <v>50</v>
      </c>
      <c r="I289" s="45" t="s">
        <v>51</v>
      </c>
      <c r="J289" s="45" t="s">
        <v>52</v>
      </c>
      <c r="K289" s="45" t="s">
        <v>53</v>
      </c>
      <c r="L289" s="45" t="s">
        <v>54</v>
      </c>
      <c r="M289" s="45" t="s">
        <v>55</v>
      </c>
      <c r="N289" s="46"/>
      <c r="P289" s="47" t="s">
        <v>56</v>
      </c>
      <c r="Q289" s="47"/>
      <c r="R289" s="47"/>
      <c r="S289" s="47"/>
      <c r="T289" s="48" t="s">
        <v>57</v>
      </c>
      <c r="U289" s="48"/>
      <c r="V289" s="48"/>
      <c r="W289" s="48"/>
      <c r="X289" s="49" t="s">
        <v>58</v>
      </c>
      <c r="Y289" s="49"/>
      <c r="Z289" s="49"/>
      <c r="AA289" s="49"/>
      <c r="AB289" s="50" t="s">
        <v>59</v>
      </c>
      <c r="AC289" s="50"/>
      <c r="AD289" s="50"/>
      <c r="AE289" s="50"/>
      <c r="AF289" s="92" t="s">
        <v>103</v>
      </c>
      <c r="AG289" s="92"/>
      <c r="AH289" s="92"/>
      <c r="AI289" s="92"/>
      <c r="AJ289" s="52" t="s">
        <v>61</v>
      </c>
      <c r="AK289" s="52"/>
    </row>
    <row r="290" customFormat="false" ht="15.75" hidden="false" customHeight="false" outlineLevel="0" collapsed="false">
      <c r="C290" s="53" t="s">
        <v>62</v>
      </c>
      <c r="D290" s="54" t="s">
        <v>63</v>
      </c>
      <c r="E290" s="55" t="s">
        <v>131</v>
      </c>
      <c r="F290" s="74" t="str">
        <f aca="false">MID(A28,4,2)</f>
        <v>04</v>
      </c>
      <c r="G290" s="56" t="s">
        <v>364</v>
      </c>
      <c r="H290" s="78" t="str">
        <f aca="false">MID(A28,8,2)</f>
        <v>00</v>
      </c>
      <c r="I290" s="115" t="str">
        <f aca="false">MID(A28,10,2)</f>
        <v>00</v>
      </c>
      <c r="J290" s="115" t="str">
        <f aca="false">MID(A28,12,2)</f>
        <v>00</v>
      </c>
      <c r="K290" s="116" t="str">
        <f aca="false">MID(A28,14,2)</f>
        <v>00</v>
      </c>
      <c r="L290" s="116" t="str">
        <f aca="false">MID(A28,16,2)</f>
        <v>00</v>
      </c>
      <c r="M290" s="117" t="str">
        <f aca="false">MID(A28,18,2)</f>
        <v>00</v>
      </c>
      <c r="N290" s="46" t="s">
        <v>67</v>
      </c>
      <c r="P290" s="62" t="s">
        <v>67</v>
      </c>
      <c r="Q290" s="63" t="s">
        <v>68</v>
      </c>
      <c r="R290" s="64" t="s">
        <v>69</v>
      </c>
      <c r="S290" s="46"/>
      <c r="T290" s="62" t="s">
        <v>67</v>
      </c>
      <c r="U290" s="63" t="s">
        <v>68</v>
      </c>
      <c r="V290" s="64" t="s">
        <v>69</v>
      </c>
      <c r="W290" s="46"/>
      <c r="X290" s="62" t="s">
        <v>67</v>
      </c>
      <c r="Y290" s="63" t="s">
        <v>68</v>
      </c>
      <c r="Z290" s="64" t="s">
        <v>69</v>
      </c>
      <c r="AA290" s="46"/>
      <c r="AB290" s="62" t="s">
        <v>67</v>
      </c>
      <c r="AC290" s="63" t="s">
        <v>68</v>
      </c>
      <c r="AD290" s="64" t="s">
        <v>69</v>
      </c>
      <c r="AE290" s="46"/>
      <c r="AF290" s="62" t="s">
        <v>67</v>
      </c>
      <c r="AG290" s="63" t="s">
        <v>68</v>
      </c>
      <c r="AH290" s="64" t="s">
        <v>69</v>
      </c>
      <c r="AI290" s="65"/>
      <c r="AJ290" s="66" t="s">
        <v>70</v>
      </c>
      <c r="AK290" s="66"/>
    </row>
    <row r="291" customFormat="false" ht="15" hidden="false" customHeight="false" outlineLevel="0" collapsed="false">
      <c r="C291" s="53" t="s">
        <v>71</v>
      </c>
      <c r="D291" s="45" t="str">
        <f aca="false">HEX2BIN(D290,8)</f>
        <v>00000111</v>
      </c>
      <c r="E291" s="45" t="str">
        <f aca="false">HEX2BIN(E290,8)</f>
        <v>00100000</v>
      </c>
      <c r="F291" s="45" t="str">
        <f aca="false">HEX2BIN(F290,8)</f>
        <v>00000100</v>
      </c>
      <c r="G291" s="45" t="str">
        <f aca="false">HEX2BIN(G290,8)</f>
        <v>00100100</v>
      </c>
      <c r="H291" s="45" t="str">
        <f aca="false">HEX2BIN(H290,8)</f>
        <v>00000000</v>
      </c>
      <c r="I291" s="45" t="str">
        <f aca="false">HEX2BIN(I290,8)</f>
        <v>00000000</v>
      </c>
      <c r="J291" s="45" t="str">
        <f aca="false">HEX2BIN(J290,8)</f>
        <v>00000000</v>
      </c>
      <c r="K291" s="45" t="str">
        <f aca="false">HEX2BIN(K290,8)</f>
        <v>00000000</v>
      </c>
      <c r="L291" s="45" t="str">
        <f aca="false">HEX2BIN(L290,8)</f>
        <v>00000000</v>
      </c>
      <c r="M291" s="65"/>
      <c r="N291" s="46"/>
      <c r="P291" s="68" t="str">
        <f aca="false">MID(H291,1,1)</f>
        <v>0</v>
      </c>
      <c r="Q291" s="69" t="str">
        <f aca="false">P291</f>
        <v>0</v>
      </c>
      <c r="R291" s="53" t="s">
        <v>72</v>
      </c>
      <c r="S291" s="70" t="s">
        <v>73</v>
      </c>
      <c r="T291" s="68" t="str">
        <f aca="false">MID(I291,1,1)</f>
        <v>0</v>
      </c>
      <c r="U291" s="69" t="str">
        <f aca="false">T291</f>
        <v>0</v>
      </c>
      <c r="V291" s="53" t="s">
        <v>72</v>
      </c>
      <c r="W291" s="70" t="s">
        <v>73</v>
      </c>
      <c r="X291" s="68" t="str">
        <f aca="false">MID(J291,1,1)</f>
        <v>0</v>
      </c>
      <c r="Y291" s="69" t="str">
        <f aca="false">X291</f>
        <v>0</v>
      </c>
      <c r="Z291" s="53" t="s">
        <v>72</v>
      </c>
      <c r="AA291" s="70" t="s">
        <v>73</v>
      </c>
      <c r="AB291" s="68" t="str">
        <f aca="false">MID(K291,1,1)</f>
        <v>0</v>
      </c>
      <c r="AC291" s="69" t="str">
        <f aca="false">AB291</f>
        <v>0</v>
      </c>
      <c r="AD291" s="53" t="s">
        <v>72</v>
      </c>
      <c r="AE291" s="70" t="s">
        <v>73</v>
      </c>
      <c r="AF291" s="68" t="str">
        <f aca="false">MID(L291,1,1)</f>
        <v>0</v>
      </c>
      <c r="AG291" s="69" t="str">
        <f aca="false">AF291</f>
        <v>0</v>
      </c>
      <c r="AH291" s="53" t="s">
        <v>72</v>
      </c>
      <c r="AI291" s="70" t="s">
        <v>73</v>
      </c>
      <c r="AJ291" s="66"/>
      <c r="AK291" s="66"/>
    </row>
    <row r="292" customFormat="false" ht="15" hidden="false" customHeight="false" outlineLevel="0" collapsed="false">
      <c r="C292" s="53" t="s">
        <v>75</v>
      </c>
      <c r="D292" s="45" t="n">
        <f aca="false">HEX2DEC(D290)</f>
        <v>7</v>
      </c>
      <c r="E292" s="45" t="n">
        <f aca="false">HEX2DEC(E290)</f>
        <v>32</v>
      </c>
      <c r="F292" s="45" t="n">
        <f aca="false">HEX2DEC(F290)</f>
        <v>4</v>
      </c>
      <c r="G292" s="45" t="n">
        <f aca="false">HEX2DEC(G290)</f>
        <v>36</v>
      </c>
      <c r="H292" s="45" t="n">
        <f aca="false">HEX2DEC(H290)</f>
        <v>0</v>
      </c>
      <c r="I292" s="45" t="n">
        <f aca="false">HEX2DEC(I290)</f>
        <v>0</v>
      </c>
      <c r="J292" s="45" t="n">
        <f aca="false">HEX2DEC(J290)</f>
        <v>0</v>
      </c>
      <c r="K292" s="45" t="n">
        <f aca="false">HEX2DEC(K290)</f>
        <v>0</v>
      </c>
      <c r="L292" s="45" t="n">
        <f aca="false">HEX2DEC(L290)</f>
        <v>0</v>
      </c>
      <c r="M292" s="45" t="n">
        <f aca="false">SUM(D292:L292)</f>
        <v>79</v>
      </c>
      <c r="N292" s="46"/>
      <c r="P292" s="68" t="str">
        <f aca="false">MID(H291,2,1)</f>
        <v>0</v>
      </c>
      <c r="Q292" s="69" t="str">
        <f aca="false">P292</f>
        <v>0</v>
      </c>
      <c r="R292" s="53" t="s">
        <v>76</v>
      </c>
      <c r="S292" s="70" t="s">
        <v>73</v>
      </c>
      <c r="T292" s="68" t="str">
        <f aca="false">MID(I291,2,1)</f>
        <v>0</v>
      </c>
      <c r="U292" s="69" t="str">
        <f aca="false">T292</f>
        <v>0</v>
      </c>
      <c r="V292" s="53" t="s">
        <v>76</v>
      </c>
      <c r="W292" s="70" t="s">
        <v>73</v>
      </c>
      <c r="X292" s="68" t="str">
        <f aca="false">MID(J291,2,1)</f>
        <v>0</v>
      </c>
      <c r="Y292" s="69" t="str">
        <f aca="false">X292</f>
        <v>0</v>
      </c>
      <c r="Z292" s="53" t="s">
        <v>76</v>
      </c>
      <c r="AA292" s="70" t="s">
        <v>73</v>
      </c>
      <c r="AB292" s="68" t="str">
        <f aca="false">MID(K291,2,1)</f>
        <v>0</v>
      </c>
      <c r="AC292" s="69" t="str">
        <f aca="false">AB292</f>
        <v>0</v>
      </c>
      <c r="AD292" s="53" t="s">
        <v>76</v>
      </c>
      <c r="AE292" s="70" t="s">
        <v>73</v>
      </c>
      <c r="AF292" s="68" t="str">
        <f aca="false">MID(L291,2,1)</f>
        <v>0</v>
      </c>
      <c r="AG292" s="69" t="str">
        <f aca="false">AF292</f>
        <v>0</v>
      </c>
      <c r="AH292" s="53" t="s">
        <v>76</v>
      </c>
      <c r="AI292" s="70" t="s">
        <v>73</v>
      </c>
      <c r="AJ292" s="66"/>
      <c r="AK292" s="66"/>
    </row>
    <row r="293" customFormat="false" ht="15" hidden="false" customHeight="false" outlineLevel="0" collapsed="false">
      <c r="C293" s="53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46"/>
      <c r="P293" s="68" t="str">
        <f aca="false">MID(H291,3,1)</f>
        <v>0</v>
      </c>
      <c r="Q293" s="69" t="str">
        <f aca="false">P293</f>
        <v>0</v>
      </c>
      <c r="R293" s="53" t="s">
        <v>78</v>
      </c>
      <c r="S293" s="70" t="s">
        <v>73</v>
      </c>
      <c r="T293" s="68" t="str">
        <f aca="false">MID(I291,3,1)</f>
        <v>0</v>
      </c>
      <c r="U293" s="69" t="str">
        <f aca="false">T293</f>
        <v>0</v>
      </c>
      <c r="V293" s="53" t="s">
        <v>78</v>
      </c>
      <c r="W293" s="70" t="s">
        <v>73</v>
      </c>
      <c r="X293" s="68" t="str">
        <f aca="false">MID(J291,3,1)</f>
        <v>0</v>
      </c>
      <c r="Y293" s="69" t="str">
        <f aca="false">X293</f>
        <v>0</v>
      </c>
      <c r="Z293" s="53" t="s">
        <v>78</v>
      </c>
      <c r="AA293" s="70" t="s">
        <v>73</v>
      </c>
      <c r="AB293" s="68" t="str">
        <f aca="false">MID(K291,3,1)</f>
        <v>0</v>
      </c>
      <c r="AC293" s="69" t="str">
        <f aca="false">AB293</f>
        <v>0</v>
      </c>
      <c r="AD293" s="53" t="s">
        <v>78</v>
      </c>
      <c r="AE293" s="70" t="s">
        <v>73</v>
      </c>
      <c r="AF293" s="68" t="str">
        <f aca="false">MID(L291,3,1)</f>
        <v>0</v>
      </c>
      <c r="AG293" s="69" t="str">
        <f aca="false">AF293</f>
        <v>0</v>
      </c>
      <c r="AH293" s="53" t="s">
        <v>78</v>
      </c>
      <c r="AI293" s="70" t="s">
        <v>73</v>
      </c>
      <c r="AJ293" s="66"/>
      <c r="AK293" s="66"/>
    </row>
    <row r="294" customFormat="false" ht="15.75" hidden="false" customHeight="false" outlineLevel="0" collapsed="false">
      <c r="C294" s="53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46"/>
      <c r="P294" s="68" t="str">
        <f aca="false">MID(H291,4,1)</f>
        <v>0</v>
      </c>
      <c r="Q294" s="69" t="str">
        <f aca="false">P294</f>
        <v>0</v>
      </c>
      <c r="R294" s="53" t="s">
        <v>79</v>
      </c>
      <c r="S294" s="70" t="s">
        <v>73</v>
      </c>
      <c r="T294" s="68" t="str">
        <f aca="false">MID(I291,4,1)</f>
        <v>0</v>
      </c>
      <c r="U294" s="69" t="str">
        <f aca="false">T294</f>
        <v>0</v>
      </c>
      <c r="V294" s="53" t="s">
        <v>79</v>
      </c>
      <c r="W294" s="70" t="s">
        <v>73</v>
      </c>
      <c r="X294" s="68" t="str">
        <f aca="false">MID(J291,4,1)</f>
        <v>0</v>
      </c>
      <c r="Y294" s="69" t="str">
        <f aca="false">X294</f>
        <v>0</v>
      </c>
      <c r="Z294" s="53" t="s">
        <v>79</v>
      </c>
      <c r="AA294" s="70" t="s">
        <v>73</v>
      </c>
      <c r="AB294" s="68" t="str">
        <f aca="false">MID(K291,4,1)</f>
        <v>0</v>
      </c>
      <c r="AC294" s="69" t="str">
        <f aca="false">AB294</f>
        <v>0</v>
      </c>
      <c r="AD294" s="53" t="s">
        <v>79</v>
      </c>
      <c r="AE294" s="70" t="s">
        <v>73</v>
      </c>
      <c r="AF294" s="68" t="str">
        <f aca="false">MID(L291,4,1)</f>
        <v>0</v>
      </c>
      <c r="AG294" s="69" t="str">
        <f aca="false">AF294</f>
        <v>0</v>
      </c>
      <c r="AH294" s="53" t="s">
        <v>79</v>
      </c>
      <c r="AI294" s="70" t="s">
        <v>73</v>
      </c>
      <c r="AJ294" s="66"/>
      <c r="AK294" s="66"/>
    </row>
    <row r="295" customFormat="false" ht="15.75" hidden="false" customHeight="false" outlineLevel="0" collapsed="false">
      <c r="C295" s="53" t="s">
        <v>62</v>
      </c>
      <c r="D295" s="73" t="str">
        <f aca="false">D290</f>
        <v>07</v>
      </c>
      <c r="E295" s="74" t="str">
        <f aca="false">E290</f>
        <v>20</v>
      </c>
      <c r="F295" s="74" t="str">
        <f aca="false">F290</f>
        <v>04</v>
      </c>
      <c r="G295" s="75" t="str">
        <f aca="false">G290</f>
        <v>24</v>
      </c>
      <c r="H295" s="76" t="str">
        <f aca="false">BIN2HEX(H296,2)</f>
        <v>00</v>
      </c>
      <c r="I295" s="77" t="str">
        <f aca="false">BIN2HEX(I296,2)</f>
        <v>00</v>
      </c>
      <c r="J295" s="78" t="str">
        <f aca="false">BIN2HEX(J296,2)</f>
        <v>00</v>
      </c>
      <c r="K295" s="79" t="str">
        <f aca="false">BIN2HEX(K296,2)</f>
        <v>00</v>
      </c>
      <c r="L295" s="80" t="str">
        <f aca="false">BIN2HEX(L296,2)</f>
        <v>00</v>
      </c>
      <c r="M295" s="81" t="str">
        <f aca="false">IF(LEN(M296)&gt;2,MID(M296,2,2),M296)</f>
        <v>4F</v>
      </c>
      <c r="N295" s="46" t="s">
        <v>68</v>
      </c>
      <c r="P295" s="68" t="str">
        <f aca="false">MID(H291,5,1)</f>
        <v>0</v>
      </c>
      <c r="Q295" s="69" t="str">
        <f aca="false">P295</f>
        <v>0</v>
      </c>
      <c r="R295" s="53" t="s">
        <v>80</v>
      </c>
      <c r="S295" s="70" t="s">
        <v>73</v>
      </c>
      <c r="T295" s="68" t="str">
        <f aca="false">MID(I291,5,1)</f>
        <v>0</v>
      </c>
      <c r="U295" s="69" t="str">
        <f aca="false">T295</f>
        <v>0</v>
      </c>
      <c r="V295" s="53" t="s">
        <v>80</v>
      </c>
      <c r="W295" s="70" t="s">
        <v>73</v>
      </c>
      <c r="X295" s="68" t="str">
        <f aca="false">MID(J291,5,1)</f>
        <v>0</v>
      </c>
      <c r="Y295" s="69" t="str">
        <f aca="false">X295</f>
        <v>0</v>
      </c>
      <c r="Z295" s="53" t="s">
        <v>80</v>
      </c>
      <c r="AA295" s="70" t="s">
        <v>73</v>
      </c>
      <c r="AB295" s="68" t="str">
        <f aca="false">MID(K291,5,1)</f>
        <v>0</v>
      </c>
      <c r="AC295" s="69" t="str">
        <f aca="false">AB295</f>
        <v>0</v>
      </c>
      <c r="AD295" s="53" t="s">
        <v>80</v>
      </c>
      <c r="AE295" s="70" t="s">
        <v>73</v>
      </c>
      <c r="AF295" s="68" t="str">
        <f aca="false">MID(L291,5,1)</f>
        <v>0</v>
      </c>
      <c r="AG295" s="69" t="str">
        <f aca="false">AF295</f>
        <v>0</v>
      </c>
      <c r="AH295" s="53" t="s">
        <v>80</v>
      </c>
      <c r="AI295" s="70" t="s">
        <v>73</v>
      </c>
      <c r="AJ295" s="66"/>
      <c r="AK295" s="66"/>
    </row>
    <row r="296" customFormat="false" ht="15" hidden="false" customHeight="false" outlineLevel="0" collapsed="false">
      <c r="C296" s="53" t="s">
        <v>71</v>
      </c>
      <c r="D296" s="45" t="str">
        <f aca="false">HEX2BIN(D295,8)</f>
        <v>00000111</v>
      </c>
      <c r="E296" s="45" t="str">
        <f aca="false">HEX2BIN(E295,8)</f>
        <v>00100000</v>
      </c>
      <c r="F296" s="45" t="str">
        <f aca="false">HEX2BIN(F295,8)</f>
        <v>00000100</v>
      </c>
      <c r="G296" s="45" t="str">
        <f aca="false">HEX2BIN(G295,8)</f>
        <v>00100100</v>
      </c>
      <c r="H296" s="82" t="str">
        <f aca="false">Q291&amp;Q292&amp;Q293&amp;Q294&amp;Q295&amp;Q296&amp;Q297&amp;Q298</f>
        <v>00000000</v>
      </c>
      <c r="I296" s="45" t="str">
        <f aca="false">U291&amp;U292&amp;U293&amp;U294&amp;U295&amp;U296&amp;U297&amp;U298</f>
        <v>00000000</v>
      </c>
      <c r="J296" s="82" t="str">
        <f aca="false">Y291&amp;Y292&amp;Y293&amp;Y294&amp;Y295&amp;Y296&amp;Y297&amp;Y298</f>
        <v>00000000</v>
      </c>
      <c r="K296" s="82" t="str">
        <f aca="false">AC291&amp;AC292&amp;AC293&amp;AC294&amp;AC295&amp;AC296&amp;AC297&amp;AC298</f>
        <v>00000000</v>
      </c>
      <c r="L296" s="45" t="str">
        <f aca="false">AG291&amp;AG292&amp;AG293&amp;AG294&amp;AG295&amp;AG296&amp;AG297&amp;AG298</f>
        <v>00000000</v>
      </c>
      <c r="M296" s="45" t="str">
        <f aca="false">DEC2HEX(M297)</f>
        <v>4F</v>
      </c>
      <c r="N296" s="46"/>
      <c r="P296" s="68" t="str">
        <f aca="false">MID(H291,6,1)</f>
        <v>0</v>
      </c>
      <c r="Q296" s="69" t="str">
        <f aca="false">P296</f>
        <v>0</v>
      </c>
      <c r="R296" s="53" t="s">
        <v>83</v>
      </c>
      <c r="S296" s="70" t="s">
        <v>73</v>
      </c>
      <c r="T296" s="68" t="str">
        <f aca="false">MID(I291,6,1)</f>
        <v>0</v>
      </c>
      <c r="U296" s="69" t="str">
        <f aca="false">T296</f>
        <v>0</v>
      </c>
      <c r="V296" s="53" t="s">
        <v>83</v>
      </c>
      <c r="W296" s="70" t="s">
        <v>73</v>
      </c>
      <c r="X296" s="68" t="str">
        <f aca="false">MID(J291,6,1)</f>
        <v>0</v>
      </c>
      <c r="Y296" s="69" t="str">
        <f aca="false">X296</f>
        <v>0</v>
      </c>
      <c r="Z296" s="53" t="s">
        <v>83</v>
      </c>
      <c r="AA296" s="70" t="s">
        <v>73</v>
      </c>
      <c r="AB296" s="68" t="str">
        <f aca="false">MID(K291,6,1)</f>
        <v>0</v>
      </c>
      <c r="AC296" s="69" t="str">
        <f aca="false">AB296</f>
        <v>0</v>
      </c>
      <c r="AD296" s="53" t="s">
        <v>83</v>
      </c>
      <c r="AE296" s="70" t="s">
        <v>73</v>
      </c>
      <c r="AF296" s="68" t="str">
        <f aca="false">MID(L291,6,1)</f>
        <v>0</v>
      </c>
      <c r="AG296" s="69" t="str">
        <f aca="false">AF296</f>
        <v>0</v>
      </c>
      <c r="AH296" s="53" t="s">
        <v>83</v>
      </c>
      <c r="AI296" s="70" t="s">
        <v>73</v>
      </c>
      <c r="AJ296" s="66"/>
      <c r="AK296" s="66"/>
    </row>
    <row r="297" customFormat="false" ht="15" hidden="false" customHeight="false" outlineLevel="0" collapsed="false">
      <c r="C297" s="53" t="s">
        <v>75</v>
      </c>
      <c r="D297" s="45" t="n">
        <f aca="false">HEX2DEC(D295)</f>
        <v>7</v>
      </c>
      <c r="E297" s="45" t="n">
        <f aca="false">HEX2DEC(E295)</f>
        <v>32</v>
      </c>
      <c r="F297" s="45" t="n">
        <f aca="false">HEX2DEC(F295)</f>
        <v>4</v>
      </c>
      <c r="G297" s="45" t="n">
        <f aca="false">HEX2DEC(G295)</f>
        <v>36</v>
      </c>
      <c r="H297" s="45" t="n">
        <f aca="false">HEX2DEC(H295)</f>
        <v>0</v>
      </c>
      <c r="I297" s="45" t="n">
        <f aca="false">HEX2DEC(I295)</f>
        <v>0</v>
      </c>
      <c r="J297" s="45" t="n">
        <f aca="false">HEX2DEC(J295)</f>
        <v>0</v>
      </c>
      <c r="K297" s="45" t="n">
        <f aca="false">HEX2DEC(K295)</f>
        <v>0</v>
      </c>
      <c r="L297" s="45" t="n">
        <f aca="false">HEX2DEC(L295)</f>
        <v>0</v>
      </c>
      <c r="M297" s="45" t="n">
        <f aca="false">SUM(D297:L297)</f>
        <v>79</v>
      </c>
      <c r="N297" s="46"/>
      <c r="P297" s="68" t="str">
        <f aca="false">MID(H291,7,1)</f>
        <v>0</v>
      </c>
      <c r="Q297" s="69" t="str">
        <f aca="false">P297</f>
        <v>0</v>
      </c>
      <c r="R297" s="53" t="s">
        <v>84</v>
      </c>
      <c r="S297" s="70" t="s">
        <v>73</v>
      </c>
      <c r="T297" s="68" t="str">
        <f aca="false">MID(I291,7,1)</f>
        <v>0</v>
      </c>
      <c r="U297" s="69" t="str">
        <f aca="false">T297</f>
        <v>0</v>
      </c>
      <c r="V297" s="53" t="s">
        <v>84</v>
      </c>
      <c r="W297" s="70" t="s">
        <v>73</v>
      </c>
      <c r="X297" s="68" t="str">
        <f aca="false">MID(J291,7,1)</f>
        <v>0</v>
      </c>
      <c r="Y297" s="69" t="str">
        <f aca="false">X297</f>
        <v>0</v>
      </c>
      <c r="Z297" s="53" t="s">
        <v>84</v>
      </c>
      <c r="AA297" s="70" t="s">
        <v>73</v>
      </c>
      <c r="AB297" s="68" t="str">
        <f aca="false">MID(K291,7,1)</f>
        <v>0</v>
      </c>
      <c r="AC297" s="69" t="str">
        <f aca="false">AB297</f>
        <v>0</v>
      </c>
      <c r="AD297" s="53" t="s">
        <v>84</v>
      </c>
      <c r="AE297" s="70" t="s">
        <v>73</v>
      </c>
      <c r="AF297" s="68" t="str">
        <f aca="false">MID(L291,7,1)</f>
        <v>0</v>
      </c>
      <c r="AG297" s="69" t="str">
        <f aca="false">AF297</f>
        <v>0</v>
      </c>
      <c r="AH297" s="53" t="s">
        <v>84</v>
      </c>
      <c r="AI297" s="70" t="s">
        <v>73</v>
      </c>
      <c r="AJ297" s="66"/>
      <c r="AK297" s="66"/>
    </row>
    <row r="298" customFormat="false" ht="15.75" hidden="false" customHeight="false" outlineLevel="0" collapsed="false">
      <c r="C298" s="83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5"/>
      <c r="P298" s="86" t="str">
        <f aca="false">MID(H291,8,1)</f>
        <v>0</v>
      </c>
      <c r="Q298" s="93" t="str">
        <f aca="false">P298</f>
        <v>0</v>
      </c>
      <c r="R298" s="83" t="s">
        <v>86</v>
      </c>
      <c r="S298" s="34" t="s">
        <v>73</v>
      </c>
      <c r="T298" s="86" t="str">
        <f aca="false">MID(I291,8,1)</f>
        <v>0</v>
      </c>
      <c r="U298" s="93" t="str">
        <f aca="false">T298</f>
        <v>0</v>
      </c>
      <c r="V298" s="83" t="s">
        <v>86</v>
      </c>
      <c r="W298" s="34" t="s">
        <v>73</v>
      </c>
      <c r="X298" s="86" t="str">
        <f aca="false">MID(J291,8,1)</f>
        <v>0</v>
      </c>
      <c r="Y298" s="93" t="str">
        <f aca="false">X298</f>
        <v>0</v>
      </c>
      <c r="Z298" s="83" t="s">
        <v>86</v>
      </c>
      <c r="AA298" s="34" t="s">
        <v>73</v>
      </c>
      <c r="AB298" s="86" t="str">
        <f aca="false">MID(K291,8,1)</f>
        <v>0</v>
      </c>
      <c r="AC298" s="93" t="str">
        <f aca="false">AB298</f>
        <v>0</v>
      </c>
      <c r="AD298" s="83" t="s">
        <v>86</v>
      </c>
      <c r="AE298" s="34" t="s">
        <v>73</v>
      </c>
      <c r="AF298" s="86" t="str">
        <f aca="false">MID(L291,8,1)</f>
        <v>0</v>
      </c>
      <c r="AG298" s="93" t="str">
        <f aca="false">AF298</f>
        <v>0</v>
      </c>
      <c r="AH298" s="83" t="s">
        <v>86</v>
      </c>
      <c r="AI298" s="34" t="s">
        <v>73</v>
      </c>
      <c r="AJ298" s="66"/>
      <c r="AK298" s="66"/>
    </row>
    <row r="299" customFormat="false" ht="15.75" hidden="false" customHeight="false" outlineLevel="0" collapsed="false">
      <c r="C299" s="40"/>
      <c r="D299" s="41"/>
      <c r="E299" s="41"/>
      <c r="F299" s="41"/>
      <c r="G299" s="41"/>
      <c r="H299" s="41"/>
      <c r="I299" s="41"/>
      <c r="J299" s="41"/>
      <c r="K299" s="41"/>
      <c r="L299" s="41"/>
      <c r="M299" s="41" t="s">
        <v>47</v>
      </c>
      <c r="N299" s="42"/>
      <c r="P299" s="43" t="s">
        <v>365</v>
      </c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</row>
    <row r="300" customFormat="false" ht="15.75" hidden="false" customHeight="false" outlineLevel="0" collapsed="false">
      <c r="C300" s="53"/>
      <c r="D300" s="44" t="s">
        <v>366</v>
      </c>
      <c r="E300" s="44"/>
      <c r="F300" s="44"/>
      <c r="G300" s="44"/>
      <c r="H300" s="45" t="s">
        <v>50</v>
      </c>
      <c r="I300" s="45" t="s">
        <v>51</v>
      </c>
      <c r="J300" s="45" t="s">
        <v>52</v>
      </c>
      <c r="K300" s="45" t="s">
        <v>53</v>
      </c>
      <c r="L300" s="45" t="s">
        <v>54</v>
      </c>
      <c r="M300" s="45" t="s">
        <v>55</v>
      </c>
      <c r="N300" s="46"/>
      <c r="P300" s="47" t="s">
        <v>333</v>
      </c>
      <c r="Q300" s="47"/>
      <c r="R300" s="47"/>
      <c r="S300" s="47"/>
      <c r="T300" s="48" t="s">
        <v>367</v>
      </c>
      <c r="U300" s="48"/>
      <c r="V300" s="48"/>
      <c r="W300" s="48"/>
      <c r="X300" s="49" t="s">
        <v>58</v>
      </c>
      <c r="Y300" s="49"/>
      <c r="Z300" s="49"/>
      <c r="AA300" s="49"/>
      <c r="AB300" s="50" t="s">
        <v>59</v>
      </c>
      <c r="AC300" s="50"/>
      <c r="AD300" s="50"/>
      <c r="AE300" s="50"/>
      <c r="AF300" s="92" t="s">
        <v>103</v>
      </c>
      <c r="AG300" s="92"/>
      <c r="AH300" s="92"/>
      <c r="AI300" s="92"/>
      <c r="AJ300" s="140" t="s">
        <v>61</v>
      </c>
      <c r="AK300" s="140"/>
    </row>
    <row r="301" customFormat="false" ht="15.75" hidden="false" customHeight="false" outlineLevel="0" collapsed="false">
      <c r="C301" s="53" t="s">
        <v>62</v>
      </c>
      <c r="D301" s="54" t="s">
        <v>63</v>
      </c>
      <c r="E301" s="55" t="s">
        <v>131</v>
      </c>
      <c r="F301" s="74" t="str">
        <f aca="false">MID(A29,4,2)</f>
        <v>04</v>
      </c>
      <c r="G301" s="56" t="s">
        <v>368</v>
      </c>
      <c r="H301" s="114" t="str">
        <f aca="false">MID(A29,8,2)</f>
        <v>00</v>
      </c>
      <c r="I301" s="115" t="str">
        <f aca="false">MID(A29,10,2)</f>
        <v>00</v>
      </c>
      <c r="J301" s="78" t="str">
        <f aca="false">MID(A29,12,2)</f>
        <v>00</v>
      </c>
      <c r="K301" s="115" t="str">
        <f aca="false">MID(A29,14,2)</f>
        <v>00</v>
      </c>
      <c r="L301" s="116" t="str">
        <f aca="false">MID(A29,16,2)</f>
        <v>00</v>
      </c>
      <c r="M301" s="117" t="str">
        <f aca="false">MID(A29,18,2)</f>
        <v>00</v>
      </c>
      <c r="N301" s="46" t="s">
        <v>67</v>
      </c>
      <c r="P301" s="89"/>
      <c r="Q301" s="89"/>
      <c r="R301" s="89"/>
      <c r="S301" s="89"/>
      <c r="T301" s="89"/>
      <c r="U301" s="89"/>
      <c r="V301" s="89"/>
      <c r="W301" s="89"/>
      <c r="X301" s="62" t="s">
        <v>67</v>
      </c>
      <c r="Y301" s="63" t="s">
        <v>68</v>
      </c>
      <c r="Z301" s="64" t="s">
        <v>69</v>
      </c>
      <c r="AA301" s="46"/>
      <c r="AB301" s="62" t="s">
        <v>67</v>
      </c>
      <c r="AC301" s="63" t="s">
        <v>68</v>
      </c>
      <c r="AD301" s="64" t="s">
        <v>69</v>
      </c>
      <c r="AE301" s="46"/>
      <c r="AF301" s="62" t="s">
        <v>67</v>
      </c>
      <c r="AG301" s="63" t="s">
        <v>68</v>
      </c>
      <c r="AH301" s="64" t="s">
        <v>69</v>
      </c>
      <c r="AI301" s="65"/>
      <c r="AJ301" s="66" t="s">
        <v>70</v>
      </c>
      <c r="AK301" s="66"/>
    </row>
    <row r="302" customFormat="false" ht="15" hidden="false" customHeight="false" outlineLevel="0" collapsed="false">
      <c r="C302" s="53" t="s">
        <v>71</v>
      </c>
      <c r="D302" s="45" t="str">
        <f aca="false">HEX2BIN(D301,8)</f>
        <v>00000111</v>
      </c>
      <c r="E302" s="45" t="str">
        <f aca="false">HEX2BIN(E301,8)</f>
        <v>00100000</v>
      </c>
      <c r="F302" s="45" t="str">
        <f aca="false">HEX2BIN(F301,8)</f>
        <v>00000100</v>
      </c>
      <c r="G302" s="45" t="str">
        <f aca="false">HEX2BIN(G301,8)</f>
        <v>00100101</v>
      </c>
      <c r="H302" s="45" t="str">
        <f aca="false">HEX2BIN(H301,8)</f>
        <v>00000000</v>
      </c>
      <c r="I302" s="45" t="str">
        <f aca="false">HEX2BIN(I301,8)</f>
        <v>00000000</v>
      </c>
      <c r="J302" s="45" t="str">
        <f aca="false">HEX2BIN(J301,8)</f>
        <v>00000000</v>
      </c>
      <c r="K302" s="45" t="str">
        <f aca="false">HEX2BIN(K301,8)</f>
        <v>00000000</v>
      </c>
      <c r="L302" s="45" t="str">
        <f aca="false">HEX2BIN(L301,8)</f>
        <v>00000000</v>
      </c>
      <c r="M302" s="65"/>
      <c r="N302" s="46"/>
      <c r="P302" s="89"/>
      <c r="Q302" s="89"/>
      <c r="R302" s="89"/>
      <c r="S302" s="89"/>
      <c r="T302" s="89"/>
      <c r="U302" s="89"/>
      <c r="V302" s="89"/>
      <c r="W302" s="89"/>
      <c r="X302" s="68" t="str">
        <f aca="false">MID(J302,1,1)</f>
        <v>0</v>
      </c>
      <c r="Y302" s="69" t="str">
        <f aca="false">X302</f>
        <v>0</v>
      </c>
      <c r="Z302" s="53" t="s">
        <v>72</v>
      </c>
      <c r="AA302" s="70" t="s">
        <v>73</v>
      </c>
      <c r="AB302" s="68" t="str">
        <f aca="false">MID(K302,1,1)</f>
        <v>0</v>
      </c>
      <c r="AC302" s="69" t="str">
        <f aca="false">AB302</f>
        <v>0</v>
      </c>
      <c r="AD302" s="53" t="s">
        <v>72</v>
      </c>
      <c r="AE302" s="70" t="s">
        <v>73</v>
      </c>
      <c r="AF302" s="68" t="str">
        <f aca="false">MID(L302,1,1)</f>
        <v>0</v>
      </c>
      <c r="AG302" s="69" t="str">
        <f aca="false">AF302</f>
        <v>0</v>
      </c>
      <c r="AH302" s="53" t="s">
        <v>72</v>
      </c>
      <c r="AI302" s="70" t="s">
        <v>73</v>
      </c>
      <c r="AJ302" s="66"/>
      <c r="AK302" s="66"/>
    </row>
    <row r="303" customFormat="false" ht="15" hidden="false" customHeight="false" outlineLevel="0" collapsed="false">
      <c r="C303" s="53" t="s">
        <v>75</v>
      </c>
      <c r="D303" s="45" t="n">
        <f aca="false">HEX2DEC(D301)</f>
        <v>7</v>
      </c>
      <c r="E303" s="45" t="n">
        <f aca="false">HEX2DEC(E301)</f>
        <v>32</v>
      </c>
      <c r="F303" s="45" t="n">
        <f aca="false">HEX2DEC(F301)</f>
        <v>4</v>
      </c>
      <c r="G303" s="45" t="n">
        <f aca="false">HEX2DEC(G301)</f>
        <v>37</v>
      </c>
      <c r="H303" s="45" t="n">
        <f aca="false">HEX2DEC(H301)</f>
        <v>0</v>
      </c>
      <c r="I303" s="45" t="n">
        <f aca="false">HEX2DEC(I301)</f>
        <v>0</v>
      </c>
      <c r="J303" s="45" t="n">
        <f aca="false">HEX2DEC(J301)</f>
        <v>0</v>
      </c>
      <c r="K303" s="45" t="n">
        <f aca="false">HEX2DEC(K301)</f>
        <v>0</v>
      </c>
      <c r="L303" s="45" t="n">
        <f aca="false">HEX2DEC(L301)</f>
        <v>0</v>
      </c>
      <c r="M303" s="45" t="n">
        <f aca="false">SUM(D303:L303)</f>
        <v>80</v>
      </c>
      <c r="N303" s="46"/>
      <c r="P303" s="89"/>
      <c r="Q303" s="89"/>
      <c r="R303" s="89"/>
      <c r="S303" s="89"/>
      <c r="T303" s="89"/>
      <c r="U303" s="89"/>
      <c r="V303" s="89"/>
      <c r="W303" s="89"/>
      <c r="X303" s="68" t="str">
        <f aca="false">MID(J302,2,1)</f>
        <v>0</v>
      </c>
      <c r="Y303" s="69" t="str">
        <f aca="false">X303</f>
        <v>0</v>
      </c>
      <c r="Z303" s="53" t="s">
        <v>76</v>
      </c>
      <c r="AA303" s="70" t="s">
        <v>73</v>
      </c>
      <c r="AB303" s="68" t="str">
        <f aca="false">MID(K302,2,1)</f>
        <v>0</v>
      </c>
      <c r="AC303" s="69" t="str">
        <f aca="false">AB303</f>
        <v>0</v>
      </c>
      <c r="AD303" s="53" t="s">
        <v>76</v>
      </c>
      <c r="AE303" s="70" t="s">
        <v>73</v>
      </c>
      <c r="AF303" s="68" t="str">
        <f aca="false">MID(L302,2,1)</f>
        <v>0</v>
      </c>
      <c r="AG303" s="69" t="str">
        <f aca="false">AF303</f>
        <v>0</v>
      </c>
      <c r="AH303" s="53" t="s">
        <v>76</v>
      </c>
      <c r="AI303" s="70" t="s">
        <v>73</v>
      </c>
      <c r="AJ303" s="66"/>
      <c r="AK303" s="66"/>
    </row>
    <row r="304" customFormat="false" ht="15" hidden="false" customHeight="false" outlineLevel="0" collapsed="false">
      <c r="C304" s="53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46"/>
      <c r="P304" s="89"/>
      <c r="Q304" s="89"/>
      <c r="R304" s="89"/>
      <c r="S304" s="89"/>
      <c r="T304" s="89"/>
      <c r="U304" s="89"/>
      <c r="V304" s="89"/>
      <c r="W304" s="89"/>
      <c r="X304" s="68" t="str">
        <f aca="false">MID(J302,3,1)</f>
        <v>0</v>
      </c>
      <c r="Y304" s="69" t="str">
        <f aca="false">X304</f>
        <v>0</v>
      </c>
      <c r="Z304" s="53" t="s">
        <v>78</v>
      </c>
      <c r="AA304" s="70" t="s">
        <v>73</v>
      </c>
      <c r="AB304" s="68" t="str">
        <f aca="false">MID(K302,3,1)</f>
        <v>0</v>
      </c>
      <c r="AC304" s="69" t="str">
        <f aca="false">AB304</f>
        <v>0</v>
      </c>
      <c r="AD304" s="53" t="s">
        <v>78</v>
      </c>
      <c r="AE304" s="70" t="s">
        <v>73</v>
      </c>
      <c r="AF304" s="68" t="str">
        <f aca="false">MID(L302,3,1)</f>
        <v>0</v>
      </c>
      <c r="AG304" s="69" t="str">
        <f aca="false">AF304</f>
        <v>0</v>
      </c>
      <c r="AH304" s="53" t="s">
        <v>78</v>
      </c>
      <c r="AI304" s="70" t="s">
        <v>73</v>
      </c>
      <c r="AJ304" s="66"/>
      <c r="AK304" s="66"/>
    </row>
    <row r="305" customFormat="false" ht="15.75" hidden="false" customHeight="false" outlineLevel="0" collapsed="false">
      <c r="C305" s="53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46"/>
      <c r="P305" s="89"/>
      <c r="Q305" s="89"/>
      <c r="R305" s="89"/>
      <c r="S305" s="89"/>
      <c r="T305" s="89"/>
      <c r="U305" s="89"/>
      <c r="V305" s="89"/>
      <c r="W305" s="89"/>
      <c r="X305" s="68" t="str">
        <f aca="false">MID(J302,4,1)</f>
        <v>0</v>
      </c>
      <c r="Y305" s="69" t="str">
        <f aca="false">X305</f>
        <v>0</v>
      </c>
      <c r="Z305" s="53" t="s">
        <v>79</v>
      </c>
      <c r="AA305" s="70" t="s">
        <v>73</v>
      </c>
      <c r="AB305" s="68" t="str">
        <f aca="false">MID(K302,4,1)</f>
        <v>0</v>
      </c>
      <c r="AC305" s="69" t="str">
        <f aca="false">AB305</f>
        <v>0</v>
      </c>
      <c r="AD305" s="53" t="s">
        <v>79</v>
      </c>
      <c r="AE305" s="70" t="s">
        <v>73</v>
      </c>
      <c r="AF305" s="68" t="str">
        <f aca="false">MID(L302,4,1)</f>
        <v>0</v>
      </c>
      <c r="AG305" s="69" t="str">
        <f aca="false">AF305</f>
        <v>0</v>
      </c>
      <c r="AH305" s="53" t="s">
        <v>79</v>
      </c>
      <c r="AI305" s="70" t="s">
        <v>73</v>
      </c>
      <c r="AJ305" s="66"/>
      <c r="AK305" s="66"/>
    </row>
    <row r="306" customFormat="false" ht="15.75" hidden="false" customHeight="false" outlineLevel="0" collapsed="false">
      <c r="C306" s="53" t="s">
        <v>62</v>
      </c>
      <c r="D306" s="73" t="str">
        <f aca="false">D301</f>
        <v>07</v>
      </c>
      <c r="E306" s="74" t="str">
        <f aca="false">E301</f>
        <v>20</v>
      </c>
      <c r="F306" s="74" t="str">
        <f aca="false">F301</f>
        <v>04</v>
      </c>
      <c r="G306" s="75" t="str">
        <f aca="false">G301</f>
        <v>25</v>
      </c>
      <c r="H306" s="141" t="str">
        <f aca="false">H301</f>
        <v>00</v>
      </c>
      <c r="I306" s="130" t="str">
        <f aca="false">I301</f>
        <v>00</v>
      </c>
      <c r="J306" s="78" t="str">
        <f aca="false">BIN2HEX(J307,2)</f>
        <v>00</v>
      </c>
      <c r="K306" s="79" t="str">
        <f aca="false">BIN2HEX(K307,2)</f>
        <v>00</v>
      </c>
      <c r="L306" s="80" t="str">
        <f aca="false">BIN2HEX(L307,2)</f>
        <v>00</v>
      </c>
      <c r="M306" s="81" t="str">
        <f aca="false">IF(LEN(M307)&gt;2,MID(M307,2,2),M307)</f>
        <v>50</v>
      </c>
      <c r="N306" s="46" t="s">
        <v>68</v>
      </c>
      <c r="P306" s="89"/>
      <c r="Q306" s="89"/>
      <c r="R306" s="89"/>
      <c r="S306" s="89"/>
      <c r="T306" s="89"/>
      <c r="U306" s="89"/>
      <c r="V306" s="89"/>
      <c r="W306" s="89"/>
      <c r="X306" s="68" t="str">
        <f aca="false">MID(J302,5,1)</f>
        <v>0</v>
      </c>
      <c r="Y306" s="69" t="str">
        <f aca="false">X306</f>
        <v>0</v>
      </c>
      <c r="Z306" s="53" t="s">
        <v>80</v>
      </c>
      <c r="AA306" s="70" t="s">
        <v>73</v>
      </c>
      <c r="AB306" s="68" t="str">
        <f aca="false">MID(K302,5,1)</f>
        <v>0</v>
      </c>
      <c r="AC306" s="69" t="str">
        <f aca="false">AB306</f>
        <v>0</v>
      </c>
      <c r="AD306" s="53" t="s">
        <v>80</v>
      </c>
      <c r="AE306" s="70" t="s">
        <v>73</v>
      </c>
      <c r="AF306" s="68" t="str">
        <f aca="false">MID(L302,5,1)</f>
        <v>0</v>
      </c>
      <c r="AG306" s="69" t="str">
        <f aca="false">AF306</f>
        <v>0</v>
      </c>
      <c r="AH306" s="53" t="s">
        <v>80</v>
      </c>
      <c r="AI306" s="70" t="s">
        <v>73</v>
      </c>
      <c r="AJ306" s="66"/>
      <c r="AK306" s="66"/>
    </row>
    <row r="307" customFormat="false" ht="15" hidden="false" customHeight="false" outlineLevel="0" collapsed="false">
      <c r="C307" s="53" t="s">
        <v>71</v>
      </c>
      <c r="D307" s="45" t="str">
        <f aca="false">HEX2BIN(D306,8)</f>
        <v>00000111</v>
      </c>
      <c r="E307" s="45" t="str">
        <f aca="false">HEX2BIN(E306,8)</f>
        <v>00100000</v>
      </c>
      <c r="F307" s="45" t="str">
        <f aca="false">HEX2BIN(F306,8)</f>
        <v>00000100</v>
      </c>
      <c r="G307" s="45" t="str">
        <f aca="false">HEX2BIN(G306,8)</f>
        <v>00100101</v>
      </c>
      <c r="H307" s="82"/>
      <c r="I307" s="45"/>
      <c r="J307" s="82" t="str">
        <f aca="false">Y302&amp;Y303&amp;Y304&amp;Y305&amp;Y306&amp;Y307&amp;Y308&amp;Y309</f>
        <v>00000000</v>
      </c>
      <c r="K307" s="82" t="str">
        <f aca="false">AC302&amp;AC303&amp;AC304&amp;AC305&amp;AC306&amp;AC307&amp;AC308&amp;AC309</f>
        <v>00000000</v>
      </c>
      <c r="L307" s="45" t="str">
        <f aca="false">AG302&amp;AG303&amp;AG304&amp;AG305&amp;AG306&amp;AG307&amp;AG308&amp;AG309</f>
        <v>00000000</v>
      </c>
      <c r="M307" s="45" t="str">
        <f aca="false">DEC2HEX(M308)</f>
        <v>50</v>
      </c>
      <c r="N307" s="46"/>
      <c r="P307" s="89"/>
      <c r="Q307" s="89"/>
      <c r="R307" s="89"/>
      <c r="S307" s="89"/>
      <c r="T307" s="89"/>
      <c r="U307" s="89"/>
      <c r="V307" s="89"/>
      <c r="W307" s="89"/>
      <c r="X307" s="68" t="str">
        <f aca="false">MID(J302,6,1)</f>
        <v>0</v>
      </c>
      <c r="Y307" s="69" t="str">
        <f aca="false">X307</f>
        <v>0</v>
      </c>
      <c r="Z307" s="53" t="s">
        <v>83</v>
      </c>
      <c r="AA307" s="70" t="s">
        <v>73</v>
      </c>
      <c r="AB307" s="68" t="str">
        <f aca="false">MID(K302,6,1)</f>
        <v>0</v>
      </c>
      <c r="AC307" s="69" t="str">
        <f aca="false">AB307</f>
        <v>0</v>
      </c>
      <c r="AD307" s="53" t="s">
        <v>83</v>
      </c>
      <c r="AE307" s="70" t="s">
        <v>73</v>
      </c>
      <c r="AF307" s="68" t="str">
        <f aca="false">MID(L302,6,1)</f>
        <v>0</v>
      </c>
      <c r="AG307" s="69" t="str">
        <f aca="false">AF307</f>
        <v>0</v>
      </c>
      <c r="AH307" s="53" t="s">
        <v>83</v>
      </c>
      <c r="AI307" s="70" t="s">
        <v>73</v>
      </c>
      <c r="AJ307" s="66"/>
      <c r="AK307" s="66"/>
    </row>
    <row r="308" customFormat="false" ht="15" hidden="false" customHeight="false" outlineLevel="0" collapsed="false">
      <c r="C308" s="53" t="s">
        <v>75</v>
      </c>
      <c r="D308" s="45" t="n">
        <f aca="false">HEX2DEC(D306)</f>
        <v>7</v>
      </c>
      <c r="E308" s="45" t="n">
        <f aca="false">HEX2DEC(E306)</f>
        <v>32</v>
      </c>
      <c r="F308" s="45" t="n">
        <f aca="false">HEX2DEC(F306)</f>
        <v>4</v>
      </c>
      <c r="G308" s="45" t="n">
        <f aca="false">HEX2DEC(G306)</f>
        <v>37</v>
      </c>
      <c r="H308" s="45" t="n">
        <f aca="false">HEX2DEC(H306)</f>
        <v>0</v>
      </c>
      <c r="I308" s="45" t="n">
        <f aca="false">HEX2DEC(I306)</f>
        <v>0</v>
      </c>
      <c r="J308" s="45" t="n">
        <f aca="false">HEX2DEC(J306)</f>
        <v>0</v>
      </c>
      <c r="K308" s="45" t="n">
        <f aca="false">HEX2DEC(K306)</f>
        <v>0</v>
      </c>
      <c r="L308" s="45" t="n">
        <f aca="false">HEX2DEC(L306)</f>
        <v>0</v>
      </c>
      <c r="M308" s="45" t="n">
        <f aca="false">SUM(D308:L308)</f>
        <v>80</v>
      </c>
      <c r="N308" s="46"/>
      <c r="P308" s="89"/>
      <c r="Q308" s="89"/>
      <c r="R308" s="89"/>
      <c r="S308" s="89"/>
      <c r="T308" s="89"/>
      <c r="U308" s="89"/>
      <c r="V308" s="89"/>
      <c r="W308" s="89"/>
      <c r="X308" s="68" t="str">
        <f aca="false">MID(J302,7,1)</f>
        <v>0</v>
      </c>
      <c r="Y308" s="69" t="str">
        <f aca="false">X308</f>
        <v>0</v>
      </c>
      <c r="Z308" s="53" t="s">
        <v>84</v>
      </c>
      <c r="AA308" s="70" t="s">
        <v>73</v>
      </c>
      <c r="AB308" s="68" t="str">
        <f aca="false">MID(K302,7,1)</f>
        <v>0</v>
      </c>
      <c r="AC308" s="69" t="str">
        <f aca="false">AB308</f>
        <v>0</v>
      </c>
      <c r="AD308" s="53" t="s">
        <v>84</v>
      </c>
      <c r="AE308" s="70" t="s">
        <v>73</v>
      </c>
      <c r="AF308" s="68" t="str">
        <f aca="false">MID(L302,7,1)</f>
        <v>0</v>
      </c>
      <c r="AG308" s="69" t="str">
        <f aca="false">AF308</f>
        <v>0</v>
      </c>
      <c r="AH308" s="53" t="s">
        <v>84</v>
      </c>
      <c r="AI308" s="70" t="s">
        <v>73</v>
      </c>
      <c r="AJ308" s="66"/>
      <c r="AK308" s="66"/>
    </row>
    <row r="309" customFormat="false" ht="15.75" hidden="false" customHeight="false" outlineLevel="0" collapsed="false">
      <c r="C309" s="83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5"/>
      <c r="P309" s="89"/>
      <c r="Q309" s="89"/>
      <c r="R309" s="89"/>
      <c r="S309" s="89"/>
      <c r="T309" s="89"/>
      <c r="U309" s="89"/>
      <c r="V309" s="89"/>
      <c r="W309" s="89"/>
      <c r="X309" s="86" t="str">
        <f aca="false">MID(J302,8,1)</f>
        <v>0</v>
      </c>
      <c r="Y309" s="93" t="str">
        <f aca="false">X309</f>
        <v>0</v>
      </c>
      <c r="Z309" s="83" t="s">
        <v>86</v>
      </c>
      <c r="AA309" s="34" t="s">
        <v>73</v>
      </c>
      <c r="AB309" s="86" t="str">
        <f aca="false">MID(K302,8,1)</f>
        <v>0</v>
      </c>
      <c r="AC309" s="93" t="str">
        <f aca="false">AB309</f>
        <v>0</v>
      </c>
      <c r="AD309" s="83" t="s">
        <v>86</v>
      </c>
      <c r="AE309" s="34" t="s">
        <v>73</v>
      </c>
      <c r="AF309" s="86" t="str">
        <f aca="false">MID(L302,8,1)</f>
        <v>0</v>
      </c>
      <c r="AG309" s="93" t="str">
        <f aca="false">AF309</f>
        <v>0</v>
      </c>
      <c r="AH309" s="83" t="s">
        <v>86</v>
      </c>
      <c r="AI309" s="34" t="s">
        <v>73</v>
      </c>
      <c r="AJ309" s="66"/>
      <c r="AK309" s="66"/>
    </row>
    <row r="310" customFormat="false" ht="15.75" hidden="false" customHeight="false" outlineLevel="0" collapsed="false"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 t="s">
        <v>47</v>
      </c>
      <c r="N310" s="42"/>
      <c r="P310" s="43" t="s">
        <v>369</v>
      </c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</row>
    <row r="311" customFormat="false" ht="15.75" hidden="false" customHeight="false" outlineLevel="0" collapsed="false">
      <c r="C311" s="53"/>
      <c r="D311" s="44" t="s">
        <v>370</v>
      </c>
      <c r="E311" s="44"/>
      <c r="F311" s="44"/>
      <c r="G311" s="44"/>
      <c r="H311" s="45" t="s">
        <v>50</v>
      </c>
      <c r="I311" s="45" t="s">
        <v>51</v>
      </c>
      <c r="J311" s="45" t="s">
        <v>52</v>
      </c>
      <c r="K311" s="45" t="s">
        <v>53</v>
      </c>
      <c r="L311" s="45" t="s">
        <v>54</v>
      </c>
      <c r="M311" s="45" t="s">
        <v>55</v>
      </c>
      <c r="N311" s="46"/>
      <c r="P311" s="47" t="s">
        <v>56</v>
      </c>
      <c r="Q311" s="47"/>
      <c r="R311" s="47"/>
      <c r="S311" s="47"/>
      <c r="T311" s="48" t="s">
        <v>57</v>
      </c>
      <c r="U311" s="48"/>
      <c r="V311" s="48"/>
      <c r="W311" s="48"/>
      <c r="X311" s="49" t="s">
        <v>58</v>
      </c>
      <c r="Y311" s="49"/>
      <c r="Z311" s="49"/>
      <c r="AA311" s="49"/>
      <c r="AB311" s="50" t="s">
        <v>297</v>
      </c>
      <c r="AC311" s="50"/>
      <c r="AD311" s="50"/>
      <c r="AE311" s="50"/>
      <c r="AF311" s="92" t="s">
        <v>371</v>
      </c>
      <c r="AG311" s="92"/>
      <c r="AH311" s="92"/>
      <c r="AI311" s="92"/>
      <c r="AJ311" s="140" t="s">
        <v>61</v>
      </c>
      <c r="AK311" s="140"/>
    </row>
    <row r="312" customFormat="false" ht="15.75" hidden="false" customHeight="false" outlineLevel="0" collapsed="false">
      <c r="C312" s="53" t="s">
        <v>62</v>
      </c>
      <c r="D312" s="54" t="s">
        <v>63</v>
      </c>
      <c r="E312" s="55" t="s">
        <v>131</v>
      </c>
      <c r="F312" s="74" t="str">
        <f aca="false">MID(A30,4,2)</f>
        <v>04</v>
      </c>
      <c r="G312" s="56" t="s">
        <v>372</v>
      </c>
      <c r="H312" s="78" t="str">
        <f aca="false">MID(A30,8,2)</f>
        <v>00</v>
      </c>
      <c r="I312" s="115" t="str">
        <f aca="false">MID(A30,10,2)</f>
        <v>00</v>
      </c>
      <c r="J312" s="115" t="str">
        <f aca="false">MID(A30,12,2)</f>
        <v>00</v>
      </c>
      <c r="K312" s="116" t="str">
        <f aca="false">MID(A30,14,2)</f>
        <v>00</v>
      </c>
      <c r="L312" s="116" t="str">
        <f aca="false">MID(A30,16,2)</f>
        <v>00</v>
      </c>
      <c r="M312" s="117" t="str">
        <f aca="false">MID(A30,18,2)</f>
        <v>00</v>
      </c>
      <c r="N312" s="46" t="s">
        <v>67</v>
      </c>
      <c r="P312" s="62" t="s">
        <v>67</v>
      </c>
      <c r="Q312" s="63" t="s">
        <v>68</v>
      </c>
      <c r="R312" s="64" t="s">
        <v>69</v>
      </c>
      <c r="S312" s="46"/>
      <c r="T312" s="62" t="s">
        <v>67</v>
      </c>
      <c r="U312" s="63" t="s">
        <v>68</v>
      </c>
      <c r="V312" s="64" t="s">
        <v>69</v>
      </c>
      <c r="W312" s="46"/>
      <c r="X312" s="62" t="s">
        <v>67</v>
      </c>
      <c r="Y312" s="63" t="s">
        <v>68</v>
      </c>
      <c r="Z312" s="64" t="s">
        <v>69</v>
      </c>
      <c r="AA312" s="46"/>
      <c r="AB312" s="89"/>
      <c r="AC312" s="89"/>
      <c r="AD312" s="89"/>
      <c r="AE312" s="89"/>
      <c r="AF312" s="89"/>
      <c r="AG312" s="89"/>
      <c r="AH312" s="89"/>
      <c r="AI312" s="89"/>
      <c r="AJ312" s="66" t="s">
        <v>70</v>
      </c>
      <c r="AK312" s="66"/>
    </row>
    <row r="313" customFormat="false" ht="15" hidden="false" customHeight="false" outlineLevel="0" collapsed="false">
      <c r="C313" s="53" t="s">
        <v>71</v>
      </c>
      <c r="D313" s="45" t="str">
        <f aca="false">HEX2BIN(D312,8)</f>
        <v>00000111</v>
      </c>
      <c r="E313" s="45" t="str">
        <f aca="false">HEX2BIN(E312,8)</f>
        <v>00100000</v>
      </c>
      <c r="F313" s="45" t="str">
        <f aca="false">HEX2BIN(F312,8)</f>
        <v>00000100</v>
      </c>
      <c r="G313" s="45" t="str">
        <f aca="false">HEX2BIN(G312,8)</f>
        <v>00100110</v>
      </c>
      <c r="H313" s="45" t="str">
        <f aca="false">HEX2BIN(H312,8)</f>
        <v>00000000</v>
      </c>
      <c r="I313" s="45" t="str">
        <f aca="false">HEX2BIN(I312,8)</f>
        <v>00000000</v>
      </c>
      <c r="J313" s="45" t="str">
        <f aca="false">HEX2BIN(J312,8)</f>
        <v>00000000</v>
      </c>
      <c r="K313" s="45" t="str">
        <f aca="false">HEX2BIN(K312,8)</f>
        <v>00000000</v>
      </c>
      <c r="L313" s="45" t="str">
        <f aca="false">HEX2BIN(L312,8)</f>
        <v>00000000</v>
      </c>
      <c r="M313" s="65"/>
      <c r="N313" s="46"/>
      <c r="P313" s="68" t="str">
        <f aca="false">MID(H313,1,1)</f>
        <v>0</v>
      </c>
      <c r="Q313" s="69" t="str">
        <f aca="false">P313</f>
        <v>0</v>
      </c>
      <c r="R313" s="53" t="s">
        <v>72</v>
      </c>
      <c r="S313" s="70" t="s">
        <v>73</v>
      </c>
      <c r="T313" s="68" t="str">
        <f aca="false">MID(I313,1,1)</f>
        <v>0</v>
      </c>
      <c r="U313" s="69" t="str">
        <f aca="false">T313</f>
        <v>0</v>
      </c>
      <c r="V313" s="53" t="s">
        <v>72</v>
      </c>
      <c r="W313" s="70" t="s">
        <v>73</v>
      </c>
      <c r="X313" s="68" t="str">
        <f aca="false">MID(J313,1,1)</f>
        <v>0</v>
      </c>
      <c r="Y313" s="69" t="str">
        <f aca="false">X313</f>
        <v>0</v>
      </c>
      <c r="Z313" s="53" t="s">
        <v>72</v>
      </c>
      <c r="AA313" s="70" t="s">
        <v>73</v>
      </c>
      <c r="AB313" s="89"/>
      <c r="AC313" s="89"/>
      <c r="AD313" s="89"/>
      <c r="AE313" s="89"/>
      <c r="AF313" s="89"/>
      <c r="AG313" s="89"/>
      <c r="AH313" s="89"/>
      <c r="AI313" s="89"/>
      <c r="AJ313" s="66"/>
      <c r="AK313" s="66"/>
    </row>
    <row r="314" customFormat="false" ht="15" hidden="false" customHeight="false" outlineLevel="0" collapsed="false">
      <c r="C314" s="53" t="s">
        <v>75</v>
      </c>
      <c r="D314" s="45" t="n">
        <f aca="false">HEX2DEC(D312)</f>
        <v>7</v>
      </c>
      <c r="E314" s="45" t="n">
        <f aca="false">HEX2DEC(E312)</f>
        <v>32</v>
      </c>
      <c r="F314" s="45" t="n">
        <f aca="false">HEX2DEC(F312)</f>
        <v>4</v>
      </c>
      <c r="G314" s="45" t="n">
        <f aca="false">HEX2DEC(G312)</f>
        <v>38</v>
      </c>
      <c r="H314" s="45" t="n">
        <f aca="false">HEX2DEC(H312)</f>
        <v>0</v>
      </c>
      <c r="I314" s="45" t="n">
        <f aca="false">HEX2DEC(I312)</f>
        <v>0</v>
      </c>
      <c r="J314" s="45" t="n">
        <f aca="false">HEX2DEC(J312)</f>
        <v>0</v>
      </c>
      <c r="K314" s="45" t="n">
        <f aca="false">HEX2DEC(K312)</f>
        <v>0</v>
      </c>
      <c r="L314" s="45" t="n">
        <f aca="false">HEX2DEC(L312)</f>
        <v>0</v>
      </c>
      <c r="M314" s="45" t="n">
        <f aca="false">SUM(D314:L314)</f>
        <v>81</v>
      </c>
      <c r="N314" s="46"/>
      <c r="P314" s="68" t="str">
        <f aca="false">MID(H313,2,1)</f>
        <v>0</v>
      </c>
      <c r="Q314" s="69" t="str">
        <f aca="false">P314</f>
        <v>0</v>
      </c>
      <c r="R314" s="53" t="s">
        <v>76</v>
      </c>
      <c r="S314" s="70" t="s">
        <v>73</v>
      </c>
      <c r="T314" s="68" t="str">
        <f aca="false">MID(I313,2,1)</f>
        <v>0</v>
      </c>
      <c r="U314" s="69" t="str">
        <f aca="false">T314</f>
        <v>0</v>
      </c>
      <c r="V314" s="53" t="s">
        <v>76</v>
      </c>
      <c r="W314" s="70" t="s">
        <v>73</v>
      </c>
      <c r="X314" s="68" t="str">
        <f aca="false">MID(J313,2,1)</f>
        <v>0</v>
      </c>
      <c r="Y314" s="69" t="str">
        <f aca="false">X314</f>
        <v>0</v>
      </c>
      <c r="Z314" s="53" t="s">
        <v>76</v>
      </c>
      <c r="AA314" s="70" t="s">
        <v>73</v>
      </c>
      <c r="AB314" s="89"/>
      <c r="AC314" s="89"/>
      <c r="AD314" s="89"/>
      <c r="AE314" s="89"/>
      <c r="AF314" s="89"/>
      <c r="AG314" s="89"/>
      <c r="AH314" s="89"/>
      <c r="AI314" s="89"/>
      <c r="AJ314" s="66"/>
      <c r="AK314" s="66"/>
    </row>
    <row r="315" customFormat="false" ht="15" hidden="false" customHeight="false" outlineLevel="0" collapsed="false">
      <c r="C315" s="53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46"/>
      <c r="P315" s="68" t="str">
        <f aca="false">MID(H313,3,1)</f>
        <v>0</v>
      </c>
      <c r="Q315" s="69" t="str">
        <f aca="false">P315</f>
        <v>0</v>
      </c>
      <c r="R315" s="53" t="s">
        <v>78</v>
      </c>
      <c r="S315" s="70" t="s">
        <v>73</v>
      </c>
      <c r="T315" s="68" t="str">
        <f aca="false">MID(I313,3,1)</f>
        <v>0</v>
      </c>
      <c r="U315" s="69" t="str">
        <f aca="false">T315</f>
        <v>0</v>
      </c>
      <c r="V315" s="53" t="s">
        <v>78</v>
      </c>
      <c r="W315" s="70" t="s">
        <v>73</v>
      </c>
      <c r="X315" s="68" t="str">
        <f aca="false">MID(J313,3,1)</f>
        <v>0</v>
      </c>
      <c r="Y315" s="69" t="str">
        <f aca="false">X315</f>
        <v>0</v>
      </c>
      <c r="Z315" s="53" t="s">
        <v>78</v>
      </c>
      <c r="AA315" s="70" t="s">
        <v>73</v>
      </c>
      <c r="AB315" s="89"/>
      <c r="AC315" s="89"/>
      <c r="AD315" s="89"/>
      <c r="AE315" s="89"/>
      <c r="AF315" s="89"/>
      <c r="AG315" s="89"/>
      <c r="AH315" s="89"/>
      <c r="AI315" s="89"/>
      <c r="AJ315" s="66"/>
      <c r="AK315" s="66"/>
    </row>
    <row r="316" customFormat="false" ht="15.75" hidden="false" customHeight="false" outlineLevel="0" collapsed="false">
      <c r="C316" s="53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46"/>
      <c r="P316" s="68" t="str">
        <f aca="false">MID(H313,4,1)</f>
        <v>0</v>
      </c>
      <c r="Q316" s="69" t="str">
        <f aca="false">P316</f>
        <v>0</v>
      </c>
      <c r="R316" s="53" t="s">
        <v>79</v>
      </c>
      <c r="S316" s="70" t="s">
        <v>73</v>
      </c>
      <c r="T316" s="68" t="str">
        <f aca="false">MID(I313,4,1)</f>
        <v>0</v>
      </c>
      <c r="U316" s="69" t="str">
        <f aca="false">T316</f>
        <v>0</v>
      </c>
      <c r="V316" s="53" t="s">
        <v>79</v>
      </c>
      <c r="W316" s="70" t="s">
        <v>73</v>
      </c>
      <c r="X316" s="68" t="str">
        <f aca="false">MID(J313,4,1)</f>
        <v>0</v>
      </c>
      <c r="Y316" s="69" t="str">
        <f aca="false">X316</f>
        <v>0</v>
      </c>
      <c r="Z316" s="53" t="s">
        <v>79</v>
      </c>
      <c r="AA316" s="70" t="s">
        <v>73</v>
      </c>
      <c r="AB316" s="89"/>
      <c r="AC316" s="89"/>
      <c r="AD316" s="89"/>
      <c r="AE316" s="89"/>
      <c r="AF316" s="89"/>
      <c r="AG316" s="89"/>
      <c r="AH316" s="89"/>
      <c r="AI316" s="89"/>
      <c r="AJ316" s="66"/>
      <c r="AK316" s="66"/>
    </row>
    <row r="317" customFormat="false" ht="15.75" hidden="false" customHeight="false" outlineLevel="0" collapsed="false">
      <c r="C317" s="53" t="s">
        <v>62</v>
      </c>
      <c r="D317" s="73" t="str">
        <f aca="false">D312</f>
        <v>07</v>
      </c>
      <c r="E317" s="74" t="str">
        <f aca="false">E312</f>
        <v>20</v>
      </c>
      <c r="F317" s="74" t="str">
        <f aca="false">F312</f>
        <v>04</v>
      </c>
      <c r="G317" s="75" t="str">
        <f aca="false">G312</f>
        <v>26</v>
      </c>
      <c r="H317" s="76" t="str">
        <f aca="false">BIN2HEX(H318,2)</f>
        <v>00</v>
      </c>
      <c r="I317" s="77" t="str">
        <f aca="false">BIN2HEX(I318,2)</f>
        <v>00</v>
      </c>
      <c r="J317" s="78" t="str">
        <f aca="false">BIN2HEX(J318,2)</f>
        <v>00</v>
      </c>
      <c r="K317" s="130" t="str">
        <f aca="false">K312</f>
        <v>00</v>
      </c>
      <c r="L317" s="131" t="str">
        <f aca="false">L312</f>
        <v>00</v>
      </c>
      <c r="M317" s="81" t="str">
        <f aca="false">IF(LEN(M318)&gt;2,MID(M318,2,2),M318)</f>
        <v>51</v>
      </c>
      <c r="N317" s="46" t="s">
        <v>68</v>
      </c>
      <c r="P317" s="68" t="str">
        <f aca="false">MID(H313,5,1)</f>
        <v>0</v>
      </c>
      <c r="Q317" s="69" t="str">
        <f aca="false">P317</f>
        <v>0</v>
      </c>
      <c r="R317" s="53" t="s">
        <v>80</v>
      </c>
      <c r="S317" s="70" t="s">
        <v>73</v>
      </c>
      <c r="T317" s="68" t="str">
        <f aca="false">MID(I313,5,1)</f>
        <v>0</v>
      </c>
      <c r="U317" s="69" t="str">
        <f aca="false">T317</f>
        <v>0</v>
      </c>
      <c r="V317" s="53" t="s">
        <v>80</v>
      </c>
      <c r="W317" s="70" t="s">
        <v>73</v>
      </c>
      <c r="X317" s="68" t="str">
        <f aca="false">MID(J313,5,1)</f>
        <v>0</v>
      </c>
      <c r="Y317" s="69" t="str">
        <f aca="false">X317</f>
        <v>0</v>
      </c>
      <c r="Z317" s="53" t="s">
        <v>80</v>
      </c>
      <c r="AA317" s="70" t="s">
        <v>73</v>
      </c>
      <c r="AB317" s="89"/>
      <c r="AC317" s="89"/>
      <c r="AD317" s="89"/>
      <c r="AE317" s="89"/>
      <c r="AF317" s="89"/>
      <c r="AG317" s="89"/>
      <c r="AH317" s="89"/>
      <c r="AI317" s="89"/>
      <c r="AJ317" s="66"/>
      <c r="AK317" s="66"/>
    </row>
    <row r="318" customFormat="false" ht="15" hidden="false" customHeight="false" outlineLevel="0" collapsed="false">
      <c r="C318" s="53" t="s">
        <v>71</v>
      </c>
      <c r="D318" s="45" t="str">
        <f aca="false">HEX2BIN(D317,8)</f>
        <v>00000111</v>
      </c>
      <c r="E318" s="45" t="str">
        <f aca="false">HEX2BIN(E317,8)</f>
        <v>00100000</v>
      </c>
      <c r="F318" s="45" t="str">
        <f aca="false">HEX2BIN(F317,8)</f>
        <v>00000100</v>
      </c>
      <c r="G318" s="45" t="str">
        <f aca="false">HEX2BIN(G317,8)</f>
        <v>00100110</v>
      </c>
      <c r="H318" s="82" t="str">
        <f aca="false">Q313&amp;Q314&amp;Q315&amp;Q316&amp;Q317&amp;Q318&amp;Q319&amp;Q320</f>
        <v>00000000</v>
      </c>
      <c r="I318" s="45" t="str">
        <f aca="false">U313&amp;U314&amp;U315&amp;U316&amp;U317&amp;U318&amp;U319&amp;U320</f>
        <v>00000000</v>
      </c>
      <c r="J318" s="82" t="str">
        <f aca="false">Y313&amp;Y314&amp;Y315&amp;Y316&amp;Y317&amp;Y318&amp;Y319&amp;Y320</f>
        <v>00000000</v>
      </c>
      <c r="K318" s="82"/>
      <c r="L318" s="45"/>
      <c r="M318" s="45" t="str">
        <f aca="false">DEC2HEX(M319)</f>
        <v>51</v>
      </c>
      <c r="N318" s="46"/>
      <c r="P318" s="68" t="str">
        <f aca="false">MID(H313,6,1)</f>
        <v>0</v>
      </c>
      <c r="Q318" s="69" t="str">
        <f aca="false">P318</f>
        <v>0</v>
      </c>
      <c r="R318" s="53" t="s">
        <v>83</v>
      </c>
      <c r="S318" s="70" t="s">
        <v>73</v>
      </c>
      <c r="T318" s="68" t="str">
        <f aca="false">MID(I313,6,1)</f>
        <v>0</v>
      </c>
      <c r="U318" s="69" t="str">
        <f aca="false">T318</f>
        <v>0</v>
      </c>
      <c r="V318" s="53" t="s">
        <v>83</v>
      </c>
      <c r="W318" s="70" t="s">
        <v>73</v>
      </c>
      <c r="X318" s="68" t="str">
        <f aca="false">MID(J313,6,1)</f>
        <v>0</v>
      </c>
      <c r="Y318" s="69" t="str">
        <f aca="false">X318</f>
        <v>0</v>
      </c>
      <c r="Z318" s="53" t="s">
        <v>83</v>
      </c>
      <c r="AA318" s="70" t="s">
        <v>73</v>
      </c>
      <c r="AB318" s="89"/>
      <c r="AC318" s="89"/>
      <c r="AD318" s="89"/>
      <c r="AE318" s="89"/>
      <c r="AF318" s="89"/>
      <c r="AG318" s="89"/>
      <c r="AH318" s="89"/>
      <c r="AI318" s="89"/>
      <c r="AJ318" s="66"/>
      <c r="AK318" s="66"/>
    </row>
    <row r="319" customFormat="false" ht="15" hidden="false" customHeight="false" outlineLevel="0" collapsed="false">
      <c r="C319" s="53" t="s">
        <v>75</v>
      </c>
      <c r="D319" s="45" t="n">
        <f aca="false">HEX2DEC(D317)</f>
        <v>7</v>
      </c>
      <c r="E319" s="45" t="n">
        <f aca="false">HEX2DEC(E317)</f>
        <v>32</v>
      </c>
      <c r="F319" s="45" t="n">
        <f aca="false">HEX2DEC(F317)</f>
        <v>4</v>
      </c>
      <c r="G319" s="45" t="n">
        <f aca="false">HEX2DEC(G317)</f>
        <v>38</v>
      </c>
      <c r="H319" s="45" t="n">
        <f aca="false">HEX2DEC(H317)</f>
        <v>0</v>
      </c>
      <c r="I319" s="45" t="n">
        <f aca="false">HEX2DEC(I317)</f>
        <v>0</v>
      </c>
      <c r="J319" s="45" t="n">
        <f aca="false">HEX2DEC(J317)</f>
        <v>0</v>
      </c>
      <c r="K319" s="45" t="n">
        <f aca="false">HEX2DEC(K317)</f>
        <v>0</v>
      </c>
      <c r="L319" s="45" t="n">
        <f aca="false">HEX2DEC(L317)</f>
        <v>0</v>
      </c>
      <c r="M319" s="45" t="n">
        <f aca="false">SUM(D319:L319)</f>
        <v>81</v>
      </c>
      <c r="N319" s="46"/>
      <c r="P319" s="68" t="str">
        <f aca="false">MID(H313,7,1)</f>
        <v>0</v>
      </c>
      <c r="Q319" s="69" t="str">
        <f aca="false">P319</f>
        <v>0</v>
      </c>
      <c r="R319" s="53" t="s">
        <v>84</v>
      </c>
      <c r="S319" s="70" t="s">
        <v>73</v>
      </c>
      <c r="T319" s="68" t="str">
        <f aca="false">MID(I313,7,1)</f>
        <v>0</v>
      </c>
      <c r="U319" s="69" t="str">
        <f aca="false">T319</f>
        <v>0</v>
      </c>
      <c r="V319" s="53" t="s">
        <v>84</v>
      </c>
      <c r="W319" s="70" t="s">
        <v>73</v>
      </c>
      <c r="X319" s="68" t="str">
        <f aca="false">MID(J313,7,1)</f>
        <v>0</v>
      </c>
      <c r="Y319" s="69" t="str">
        <f aca="false">X319</f>
        <v>0</v>
      </c>
      <c r="Z319" s="53" t="s">
        <v>84</v>
      </c>
      <c r="AA319" s="70" t="s">
        <v>73</v>
      </c>
      <c r="AB319" s="89"/>
      <c r="AC319" s="89"/>
      <c r="AD319" s="89"/>
      <c r="AE319" s="89"/>
      <c r="AF319" s="89"/>
      <c r="AG319" s="89"/>
      <c r="AH319" s="89"/>
      <c r="AI319" s="89"/>
      <c r="AJ319" s="66"/>
      <c r="AK319" s="66"/>
    </row>
    <row r="320" customFormat="false" ht="15.75" hidden="false" customHeight="false" outlineLevel="0" collapsed="false">
      <c r="C320" s="83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5"/>
      <c r="P320" s="86" t="str">
        <f aca="false">MID(H313,8,1)</f>
        <v>0</v>
      </c>
      <c r="Q320" s="93" t="str">
        <f aca="false">P320</f>
        <v>0</v>
      </c>
      <c r="R320" s="83" t="s">
        <v>86</v>
      </c>
      <c r="S320" s="34" t="s">
        <v>73</v>
      </c>
      <c r="T320" s="86" t="str">
        <f aca="false">MID(I313,8,1)</f>
        <v>0</v>
      </c>
      <c r="U320" s="93" t="str">
        <f aca="false">T320</f>
        <v>0</v>
      </c>
      <c r="V320" s="83" t="s">
        <v>86</v>
      </c>
      <c r="W320" s="34" t="s">
        <v>73</v>
      </c>
      <c r="X320" s="86" t="str">
        <f aca="false">MID(J313,8,1)</f>
        <v>0</v>
      </c>
      <c r="Y320" s="93" t="str">
        <f aca="false">X320</f>
        <v>0</v>
      </c>
      <c r="Z320" s="83" t="s">
        <v>86</v>
      </c>
      <c r="AA320" s="34" t="s">
        <v>73</v>
      </c>
      <c r="AB320" s="89"/>
      <c r="AC320" s="89"/>
      <c r="AD320" s="89"/>
      <c r="AE320" s="89"/>
      <c r="AF320" s="89"/>
      <c r="AG320" s="89"/>
      <c r="AH320" s="89"/>
      <c r="AI320" s="89"/>
      <c r="AJ320" s="66"/>
      <c r="AK320" s="66"/>
    </row>
    <row r="321" customFormat="false" ht="15.75" hidden="false" customHeight="false" outlineLevel="0" collapsed="false">
      <c r="C321" s="40"/>
      <c r="D321" s="41"/>
      <c r="E321" s="41"/>
      <c r="F321" s="41"/>
      <c r="G321" s="41"/>
      <c r="H321" s="41"/>
      <c r="I321" s="41"/>
      <c r="J321" s="41"/>
      <c r="K321" s="41"/>
      <c r="L321" s="41"/>
      <c r="M321" s="41" t="s">
        <v>47</v>
      </c>
      <c r="N321" s="42"/>
      <c r="P321" s="43" t="s">
        <v>373</v>
      </c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</row>
    <row r="322" customFormat="false" ht="15.75" hidden="false" customHeight="false" outlineLevel="0" collapsed="false">
      <c r="C322" s="53"/>
      <c r="D322" s="44" t="s">
        <v>374</v>
      </c>
      <c r="E322" s="44"/>
      <c r="F322" s="44"/>
      <c r="G322" s="44"/>
      <c r="H322" s="45" t="s">
        <v>50</v>
      </c>
      <c r="I322" s="45" t="s">
        <v>51</v>
      </c>
      <c r="J322" s="45" t="s">
        <v>52</v>
      </c>
      <c r="K322" s="45" t="s">
        <v>53</v>
      </c>
      <c r="L322" s="45" t="s">
        <v>54</v>
      </c>
      <c r="M322" s="45" t="s">
        <v>55</v>
      </c>
      <c r="N322" s="46"/>
      <c r="P322" s="47" t="s">
        <v>56</v>
      </c>
      <c r="Q322" s="47"/>
      <c r="R322" s="47"/>
      <c r="S322" s="47"/>
      <c r="T322" s="48" t="s">
        <v>57</v>
      </c>
      <c r="U322" s="48"/>
      <c r="V322" s="48"/>
      <c r="W322" s="48"/>
      <c r="X322" s="49" t="s">
        <v>58</v>
      </c>
      <c r="Y322" s="49"/>
      <c r="Z322" s="49"/>
      <c r="AA322" s="49"/>
      <c r="AB322" s="50" t="s">
        <v>59</v>
      </c>
      <c r="AC322" s="50"/>
      <c r="AD322" s="50"/>
      <c r="AE322" s="50"/>
      <c r="AF322" s="92" t="s">
        <v>103</v>
      </c>
      <c r="AG322" s="92"/>
      <c r="AH322" s="92"/>
      <c r="AI322" s="92"/>
      <c r="AJ322" s="140" t="s">
        <v>61</v>
      </c>
      <c r="AK322" s="140"/>
    </row>
    <row r="323" customFormat="false" ht="15.75" hidden="false" customHeight="false" outlineLevel="0" collapsed="false">
      <c r="C323" s="53" t="s">
        <v>62</v>
      </c>
      <c r="D323" s="54" t="s">
        <v>63</v>
      </c>
      <c r="E323" s="55" t="s">
        <v>131</v>
      </c>
      <c r="F323" s="74" t="str">
        <f aca="false">MID(A31,4,2)</f>
        <v>04</v>
      </c>
      <c r="G323" s="56" t="s">
        <v>375</v>
      </c>
      <c r="H323" s="114" t="str">
        <f aca="false">MID(A31,8,2)</f>
        <v>00</v>
      </c>
      <c r="I323" s="115" t="str">
        <f aca="false">MID(A31,10,2)</f>
        <v>00</v>
      </c>
      <c r="J323" s="78" t="str">
        <f aca="false">MID(A31,12,2)</f>
        <v>00</v>
      </c>
      <c r="K323" s="115" t="str">
        <f aca="false">MID(A31,14,2)</f>
        <v>00</v>
      </c>
      <c r="L323" s="116" t="str">
        <f aca="false">MID(A31,16,2)</f>
        <v>00</v>
      </c>
      <c r="M323" s="117" t="str">
        <f aca="false">MID(A31,18,2)</f>
        <v>00</v>
      </c>
      <c r="N323" s="46" t="s">
        <v>67</v>
      </c>
      <c r="P323" s="62" t="s">
        <v>67</v>
      </c>
      <c r="Q323" s="63" t="s">
        <v>68</v>
      </c>
      <c r="R323" s="64" t="s">
        <v>69</v>
      </c>
      <c r="S323" s="46"/>
      <c r="T323" s="62" t="s">
        <v>67</v>
      </c>
      <c r="U323" s="63" t="s">
        <v>68</v>
      </c>
      <c r="V323" s="64" t="s">
        <v>69</v>
      </c>
      <c r="W323" s="46"/>
      <c r="X323" s="62" t="s">
        <v>67</v>
      </c>
      <c r="Y323" s="63" t="s">
        <v>68</v>
      </c>
      <c r="Z323" s="64" t="s">
        <v>69</v>
      </c>
      <c r="AA323" s="46"/>
      <c r="AB323" s="62" t="s">
        <v>67</v>
      </c>
      <c r="AC323" s="63" t="s">
        <v>68</v>
      </c>
      <c r="AD323" s="64" t="s">
        <v>69</v>
      </c>
      <c r="AE323" s="46"/>
      <c r="AF323" s="62" t="s">
        <v>67</v>
      </c>
      <c r="AG323" s="63" t="s">
        <v>68</v>
      </c>
      <c r="AH323" s="64" t="s">
        <v>69</v>
      </c>
      <c r="AI323" s="65"/>
      <c r="AJ323" s="66" t="s">
        <v>70</v>
      </c>
      <c r="AK323" s="66"/>
    </row>
    <row r="324" customFormat="false" ht="15" hidden="false" customHeight="false" outlineLevel="0" collapsed="false">
      <c r="C324" s="53" t="s">
        <v>71</v>
      </c>
      <c r="D324" s="45" t="str">
        <f aca="false">HEX2BIN(D323,8)</f>
        <v>00000111</v>
      </c>
      <c r="E324" s="45" t="str">
        <f aca="false">HEX2BIN(E323,8)</f>
        <v>00100000</v>
      </c>
      <c r="F324" s="45" t="str">
        <f aca="false">HEX2BIN(F323,8)</f>
        <v>00000100</v>
      </c>
      <c r="G324" s="45" t="str">
        <f aca="false">HEX2BIN(G323,8)</f>
        <v>00100111</v>
      </c>
      <c r="H324" s="45" t="str">
        <f aca="false">HEX2BIN(H323,8)</f>
        <v>00000000</v>
      </c>
      <c r="I324" s="45" t="str">
        <f aca="false">HEX2BIN(I323,8)</f>
        <v>00000000</v>
      </c>
      <c r="J324" s="45" t="str">
        <f aca="false">HEX2BIN(J323,8)</f>
        <v>00000000</v>
      </c>
      <c r="K324" s="45" t="str">
        <f aca="false">HEX2BIN(K323,8)</f>
        <v>00000000</v>
      </c>
      <c r="L324" s="45" t="str">
        <f aca="false">HEX2BIN(L323,8)</f>
        <v>00000000</v>
      </c>
      <c r="M324" s="65"/>
      <c r="N324" s="46"/>
      <c r="P324" s="68" t="str">
        <f aca="false">MID(H324,1,1)</f>
        <v>0</v>
      </c>
      <c r="Q324" s="69" t="str">
        <f aca="false">P324</f>
        <v>0</v>
      </c>
      <c r="R324" s="53" t="s">
        <v>72</v>
      </c>
      <c r="S324" s="70" t="s">
        <v>73</v>
      </c>
      <c r="T324" s="68" t="str">
        <f aca="false">MID(I324,1,1)</f>
        <v>0</v>
      </c>
      <c r="U324" s="69" t="str">
        <f aca="false">T324</f>
        <v>0</v>
      </c>
      <c r="V324" s="53" t="s">
        <v>72</v>
      </c>
      <c r="W324" s="70" t="s">
        <v>73</v>
      </c>
      <c r="X324" s="68" t="str">
        <f aca="false">MID(J324,1,1)</f>
        <v>0</v>
      </c>
      <c r="Y324" s="69" t="str">
        <f aca="false">X324</f>
        <v>0</v>
      </c>
      <c r="Z324" s="53" t="s">
        <v>72</v>
      </c>
      <c r="AA324" s="70" t="s">
        <v>73</v>
      </c>
      <c r="AB324" s="68" t="str">
        <f aca="false">MID(K324,1,1)</f>
        <v>0</v>
      </c>
      <c r="AC324" s="69" t="str">
        <f aca="false">AB324</f>
        <v>0</v>
      </c>
      <c r="AD324" s="53" t="s">
        <v>72</v>
      </c>
      <c r="AE324" s="70" t="s">
        <v>73</v>
      </c>
      <c r="AF324" s="68" t="str">
        <f aca="false">MID(L324,1,1)</f>
        <v>0</v>
      </c>
      <c r="AG324" s="69" t="str">
        <f aca="false">AF324</f>
        <v>0</v>
      </c>
      <c r="AH324" s="53" t="s">
        <v>72</v>
      </c>
      <c r="AI324" s="70" t="s">
        <v>73</v>
      </c>
      <c r="AJ324" s="66"/>
      <c r="AK324" s="66"/>
    </row>
    <row r="325" customFormat="false" ht="15" hidden="false" customHeight="false" outlineLevel="0" collapsed="false">
      <c r="C325" s="53" t="s">
        <v>75</v>
      </c>
      <c r="D325" s="45" t="n">
        <f aca="false">HEX2DEC(D323)</f>
        <v>7</v>
      </c>
      <c r="E325" s="45" t="n">
        <f aca="false">HEX2DEC(E323)</f>
        <v>32</v>
      </c>
      <c r="F325" s="45" t="n">
        <f aca="false">HEX2DEC(F323)</f>
        <v>4</v>
      </c>
      <c r="G325" s="45" t="n">
        <f aca="false">HEX2DEC(G323)</f>
        <v>39</v>
      </c>
      <c r="H325" s="45" t="n">
        <f aca="false">HEX2DEC(H323)</f>
        <v>0</v>
      </c>
      <c r="I325" s="45" t="n">
        <f aca="false">HEX2DEC(I323)</f>
        <v>0</v>
      </c>
      <c r="J325" s="45" t="n">
        <f aca="false">HEX2DEC(J323)</f>
        <v>0</v>
      </c>
      <c r="K325" s="45" t="n">
        <f aca="false">HEX2DEC(K323)</f>
        <v>0</v>
      </c>
      <c r="L325" s="45" t="n">
        <f aca="false">HEX2DEC(L323)</f>
        <v>0</v>
      </c>
      <c r="M325" s="45" t="n">
        <f aca="false">SUM(D325:L325)</f>
        <v>82</v>
      </c>
      <c r="N325" s="46"/>
      <c r="P325" s="68" t="str">
        <f aca="false">MID(H324,2,1)</f>
        <v>0</v>
      </c>
      <c r="Q325" s="69" t="str">
        <f aca="false">P325</f>
        <v>0</v>
      </c>
      <c r="R325" s="53" t="s">
        <v>76</v>
      </c>
      <c r="S325" s="70" t="s">
        <v>73</v>
      </c>
      <c r="T325" s="68" t="str">
        <f aca="false">MID(I324,2,1)</f>
        <v>0</v>
      </c>
      <c r="U325" s="69" t="str">
        <f aca="false">T325</f>
        <v>0</v>
      </c>
      <c r="V325" s="53" t="s">
        <v>76</v>
      </c>
      <c r="W325" s="70" t="s">
        <v>73</v>
      </c>
      <c r="X325" s="68" t="str">
        <f aca="false">MID(J324,2,1)</f>
        <v>0</v>
      </c>
      <c r="Y325" s="69" t="str">
        <f aca="false">X325</f>
        <v>0</v>
      </c>
      <c r="Z325" s="53" t="s">
        <v>76</v>
      </c>
      <c r="AA325" s="70" t="s">
        <v>73</v>
      </c>
      <c r="AB325" s="68" t="str">
        <f aca="false">MID(K324,2,1)</f>
        <v>0</v>
      </c>
      <c r="AC325" s="69" t="str">
        <f aca="false">AB325</f>
        <v>0</v>
      </c>
      <c r="AD325" s="53" t="s">
        <v>76</v>
      </c>
      <c r="AE325" s="70" t="s">
        <v>73</v>
      </c>
      <c r="AF325" s="68" t="str">
        <f aca="false">MID(L324,2,1)</f>
        <v>0</v>
      </c>
      <c r="AG325" s="69" t="str">
        <f aca="false">AF325</f>
        <v>0</v>
      </c>
      <c r="AH325" s="53" t="s">
        <v>76</v>
      </c>
      <c r="AI325" s="70" t="s">
        <v>73</v>
      </c>
      <c r="AJ325" s="66"/>
      <c r="AK325" s="66"/>
    </row>
    <row r="326" customFormat="false" ht="15" hidden="false" customHeight="false" outlineLevel="0" collapsed="false">
      <c r="C326" s="53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46"/>
      <c r="P326" s="68" t="str">
        <f aca="false">MID(H324,3,1)</f>
        <v>0</v>
      </c>
      <c r="Q326" s="69" t="str">
        <f aca="false">P326</f>
        <v>0</v>
      </c>
      <c r="R326" s="53" t="s">
        <v>78</v>
      </c>
      <c r="S326" s="70" t="s">
        <v>73</v>
      </c>
      <c r="T326" s="68" t="str">
        <f aca="false">MID(I324,3,1)</f>
        <v>0</v>
      </c>
      <c r="U326" s="69" t="str">
        <f aca="false">T326</f>
        <v>0</v>
      </c>
      <c r="V326" s="53" t="s">
        <v>78</v>
      </c>
      <c r="W326" s="90" t="s">
        <v>376</v>
      </c>
      <c r="X326" s="68" t="str">
        <f aca="false">MID(J324,3,1)</f>
        <v>0</v>
      </c>
      <c r="Y326" s="69" t="str">
        <f aca="false">X326</f>
        <v>0</v>
      </c>
      <c r="Z326" s="53" t="s">
        <v>78</v>
      </c>
      <c r="AA326" s="70" t="s">
        <v>73</v>
      </c>
      <c r="AB326" s="68" t="str">
        <f aca="false">MID(K324,3,1)</f>
        <v>0</v>
      </c>
      <c r="AC326" s="69" t="str">
        <f aca="false">AB326</f>
        <v>0</v>
      </c>
      <c r="AD326" s="53" t="s">
        <v>78</v>
      </c>
      <c r="AE326" s="70" t="s">
        <v>73</v>
      </c>
      <c r="AF326" s="68" t="str">
        <f aca="false">MID(L324,3,1)</f>
        <v>0</v>
      </c>
      <c r="AG326" s="69" t="str">
        <f aca="false">AF326</f>
        <v>0</v>
      </c>
      <c r="AH326" s="53" t="s">
        <v>78</v>
      </c>
      <c r="AI326" s="70" t="s">
        <v>73</v>
      </c>
      <c r="AJ326" s="66"/>
      <c r="AK326" s="66"/>
    </row>
    <row r="327" customFormat="false" ht="15.75" hidden="false" customHeight="false" outlineLevel="0" collapsed="false">
      <c r="C327" s="53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46"/>
      <c r="P327" s="68" t="str">
        <f aca="false">MID(H324,4,1)</f>
        <v>0</v>
      </c>
      <c r="Q327" s="69" t="str">
        <f aca="false">P327</f>
        <v>0</v>
      </c>
      <c r="R327" s="53" t="s">
        <v>79</v>
      </c>
      <c r="S327" s="70" t="s">
        <v>73</v>
      </c>
      <c r="T327" s="68" t="str">
        <f aca="false">MID(I324,4,1)</f>
        <v>0</v>
      </c>
      <c r="U327" s="69" t="str">
        <f aca="false">T327</f>
        <v>0</v>
      </c>
      <c r="V327" s="53" t="s">
        <v>79</v>
      </c>
      <c r="W327" s="90" t="s">
        <v>377</v>
      </c>
      <c r="X327" s="68" t="str">
        <f aca="false">MID(J324,4,1)</f>
        <v>0</v>
      </c>
      <c r="Y327" s="69" t="str">
        <f aca="false">X327</f>
        <v>0</v>
      </c>
      <c r="Z327" s="53" t="s">
        <v>79</v>
      </c>
      <c r="AA327" s="70" t="s">
        <v>73</v>
      </c>
      <c r="AB327" s="68" t="str">
        <f aca="false">MID(K324,4,1)</f>
        <v>0</v>
      </c>
      <c r="AC327" s="69" t="str">
        <f aca="false">AB327</f>
        <v>0</v>
      </c>
      <c r="AD327" s="53" t="s">
        <v>79</v>
      </c>
      <c r="AE327" s="70" t="s">
        <v>73</v>
      </c>
      <c r="AF327" s="68" t="str">
        <f aca="false">MID(L324,4,1)</f>
        <v>0</v>
      </c>
      <c r="AG327" s="69" t="str">
        <f aca="false">AF327</f>
        <v>0</v>
      </c>
      <c r="AH327" s="53" t="s">
        <v>79</v>
      </c>
      <c r="AI327" s="70" t="s">
        <v>73</v>
      </c>
      <c r="AJ327" s="66"/>
      <c r="AK327" s="66"/>
    </row>
    <row r="328" customFormat="false" ht="15.75" hidden="false" customHeight="false" outlineLevel="0" collapsed="false">
      <c r="C328" s="53" t="s">
        <v>62</v>
      </c>
      <c r="D328" s="73" t="str">
        <f aca="false">D323</f>
        <v>07</v>
      </c>
      <c r="E328" s="74" t="str">
        <f aca="false">E323</f>
        <v>20</v>
      </c>
      <c r="F328" s="74" t="str">
        <f aca="false">F323</f>
        <v>04</v>
      </c>
      <c r="G328" s="75" t="str">
        <f aca="false">G323</f>
        <v>27</v>
      </c>
      <c r="H328" s="76" t="str">
        <f aca="false">BIN2HEX(H329,2)</f>
        <v>00</v>
      </c>
      <c r="I328" s="77" t="str">
        <f aca="false">BIN2HEX(I329,2)</f>
        <v>00</v>
      </c>
      <c r="J328" s="78" t="str">
        <f aca="false">BIN2HEX(J329,2)</f>
        <v>00</v>
      </c>
      <c r="K328" s="79" t="str">
        <f aca="false">BIN2HEX(K329,2)</f>
        <v>00</v>
      </c>
      <c r="L328" s="80" t="str">
        <f aca="false">BIN2HEX(L329,2)</f>
        <v>00</v>
      </c>
      <c r="M328" s="81" t="str">
        <f aca="false">IF(LEN(M329)&gt;2,MID(M329,2,2),M329)</f>
        <v>52</v>
      </c>
      <c r="N328" s="46" t="s">
        <v>68</v>
      </c>
      <c r="P328" s="68" t="str">
        <f aca="false">MID(H324,5,1)</f>
        <v>0</v>
      </c>
      <c r="Q328" s="69" t="str">
        <f aca="false">P328</f>
        <v>0</v>
      </c>
      <c r="R328" s="53" t="s">
        <v>80</v>
      </c>
      <c r="S328" s="70" t="s">
        <v>73</v>
      </c>
      <c r="T328" s="68" t="str">
        <f aca="false">MID(I324,5,1)</f>
        <v>0</v>
      </c>
      <c r="U328" s="69" t="str">
        <f aca="false">T328</f>
        <v>0</v>
      </c>
      <c r="V328" s="53" t="s">
        <v>80</v>
      </c>
      <c r="W328" s="90" t="s">
        <v>378</v>
      </c>
      <c r="X328" s="68" t="str">
        <f aca="false">MID(J324,5,1)</f>
        <v>0</v>
      </c>
      <c r="Y328" s="69" t="str">
        <f aca="false">X328</f>
        <v>0</v>
      </c>
      <c r="Z328" s="53" t="s">
        <v>80</v>
      </c>
      <c r="AA328" s="90" t="s">
        <v>379</v>
      </c>
      <c r="AB328" s="68" t="str">
        <f aca="false">MID(K324,5,1)</f>
        <v>0</v>
      </c>
      <c r="AC328" s="69" t="str">
        <f aca="false">AB328</f>
        <v>0</v>
      </c>
      <c r="AD328" s="53" t="s">
        <v>80</v>
      </c>
      <c r="AE328" s="70" t="s">
        <v>73</v>
      </c>
      <c r="AF328" s="68" t="str">
        <f aca="false">MID(L324,5,1)</f>
        <v>0</v>
      </c>
      <c r="AG328" s="69" t="str">
        <f aca="false">AF328</f>
        <v>0</v>
      </c>
      <c r="AH328" s="53" t="s">
        <v>80</v>
      </c>
      <c r="AI328" s="70" t="s">
        <v>73</v>
      </c>
      <c r="AJ328" s="66"/>
      <c r="AK328" s="66"/>
    </row>
    <row r="329" customFormat="false" ht="15" hidden="false" customHeight="false" outlineLevel="0" collapsed="false">
      <c r="C329" s="53" t="s">
        <v>71</v>
      </c>
      <c r="D329" s="45" t="str">
        <f aca="false">HEX2BIN(D328,8)</f>
        <v>00000111</v>
      </c>
      <c r="E329" s="45" t="str">
        <f aca="false">HEX2BIN(E328,8)</f>
        <v>00100000</v>
      </c>
      <c r="F329" s="45" t="str">
        <f aca="false">HEX2BIN(F328,8)</f>
        <v>00000100</v>
      </c>
      <c r="G329" s="45" t="str">
        <f aca="false">HEX2BIN(G328,8)</f>
        <v>00100111</v>
      </c>
      <c r="H329" s="82" t="str">
        <f aca="false">Q324&amp;Q325&amp;Q326&amp;Q327&amp;Q328&amp;Q329&amp;Q330&amp;Q331</f>
        <v>00000000</v>
      </c>
      <c r="I329" s="45" t="str">
        <f aca="false">U324&amp;U325&amp;U326&amp;U327&amp;U328&amp;U329&amp;U330&amp;U331</f>
        <v>00000000</v>
      </c>
      <c r="J329" s="82" t="str">
        <f aca="false">Y324&amp;Y325&amp;Y326&amp;Y327&amp;Y328&amp;Y329&amp;Y330&amp;Y331</f>
        <v>00000000</v>
      </c>
      <c r="K329" s="82" t="str">
        <f aca="false">AC324&amp;AC325&amp;AC326&amp;AC327&amp;AC328&amp;AC329&amp;AC330&amp;AC331</f>
        <v>00000000</v>
      </c>
      <c r="L329" s="45" t="str">
        <f aca="false">AG324&amp;AG325&amp;AG326&amp;AG327&amp;AG328&amp;AG329&amp;AG330&amp;AG331</f>
        <v>00000000</v>
      </c>
      <c r="M329" s="45" t="str">
        <f aca="false">DEC2HEX(M330)</f>
        <v>52</v>
      </c>
      <c r="N329" s="46"/>
      <c r="P329" s="68" t="str">
        <f aca="false">MID(H324,6,1)</f>
        <v>0</v>
      </c>
      <c r="Q329" s="69" t="str">
        <f aca="false">P329</f>
        <v>0</v>
      </c>
      <c r="R329" s="53" t="s">
        <v>83</v>
      </c>
      <c r="S329" s="70" t="s">
        <v>73</v>
      </c>
      <c r="T329" s="68" t="str">
        <f aca="false">MID(I324,6,1)</f>
        <v>0</v>
      </c>
      <c r="U329" s="69" t="str">
        <f aca="false">T329</f>
        <v>0</v>
      </c>
      <c r="V329" s="53" t="s">
        <v>83</v>
      </c>
      <c r="W329" s="90" t="s">
        <v>380</v>
      </c>
      <c r="X329" s="68" t="str">
        <f aca="false">MID(J324,6,1)</f>
        <v>0</v>
      </c>
      <c r="Y329" s="69" t="str">
        <f aca="false">X329</f>
        <v>0</v>
      </c>
      <c r="Z329" s="53" t="s">
        <v>83</v>
      </c>
      <c r="AA329" s="70" t="s">
        <v>73</v>
      </c>
      <c r="AB329" s="68" t="str">
        <f aca="false">MID(K324,6,1)</f>
        <v>0</v>
      </c>
      <c r="AC329" s="69" t="str">
        <f aca="false">AB329</f>
        <v>0</v>
      </c>
      <c r="AD329" s="53" t="s">
        <v>83</v>
      </c>
      <c r="AE329" s="70" t="s">
        <v>73</v>
      </c>
      <c r="AF329" s="68" t="str">
        <f aca="false">MID(L324,6,1)</f>
        <v>0</v>
      </c>
      <c r="AG329" s="69" t="str">
        <f aca="false">AF329</f>
        <v>0</v>
      </c>
      <c r="AH329" s="53" t="s">
        <v>83</v>
      </c>
      <c r="AI329" s="70" t="s">
        <v>73</v>
      </c>
      <c r="AJ329" s="66"/>
      <c r="AK329" s="66"/>
    </row>
    <row r="330" customFormat="false" ht="15" hidden="false" customHeight="false" outlineLevel="0" collapsed="false">
      <c r="C330" s="53" t="s">
        <v>75</v>
      </c>
      <c r="D330" s="45" t="n">
        <f aca="false">HEX2DEC(D328)</f>
        <v>7</v>
      </c>
      <c r="E330" s="45" t="n">
        <f aca="false">HEX2DEC(E328)</f>
        <v>32</v>
      </c>
      <c r="F330" s="45" t="n">
        <f aca="false">HEX2DEC(F328)</f>
        <v>4</v>
      </c>
      <c r="G330" s="45" t="n">
        <f aca="false">HEX2DEC(G328)</f>
        <v>39</v>
      </c>
      <c r="H330" s="45" t="n">
        <f aca="false">HEX2DEC(H328)</f>
        <v>0</v>
      </c>
      <c r="I330" s="45" t="n">
        <f aca="false">HEX2DEC(I328)</f>
        <v>0</v>
      </c>
      <c r="J330" s="45" t="n">
        <f aca="false">HEX2DEC(J328)</f>
        <v>0</v>
      </c>
      <c r="K330" s="45" t="n">
        <f aca="false">HEX2DEC(K328)</f>
        <v>0</v>
      </c>
      <c r="L330" s="45" t="n">
        <f aca="false">HEX2DEC(L328)</f>
        <v>0</v>
      </c>
      <c r="M330" s="45" t="n">
        <f aca="false">SUM(D330:L330)</f>
        <v>82</v>
      </c>
      <c r="N330" s="46"/>
      <c r="P330" s="68" t="str">
        <f aca="false">MID(H324,7,1)</f>
        <v>0</v>
      </c>
      <c r="Q330" s="69" t="str">
        <f aca="false">P330</f>
        <v>0</v>
      </c>
      <c r="R330" s="53" t="s">
        <v>84</v>
      </c>
      <c r="S330" s="70" t="s">
        <v>73</v>
      </c>
      <c r="T330" s="68" t="str">
        <f aca="false">MID(I324,7,1)</f>
        <v>0</v>
      </c>
      <c r="U330" s="69" t="str">
        <f aca="false">T330</f>
        <v>0</v>
      </c>
      <c r="V330" s="53" t="s">
        <v>84</v>
      </c>
      <c r="W330" s="70" t="s">
        <v>73</v>
      </c>
      <c r="X330" s="68" t="str">
        <f aca="false">MID(J324,7,1)</f>
        <v>0</v>
      </c>
      <c r="Y330" s="69" t="str">
        <f aca="false">X330</f>
        <v>0</v>
      </c>
      <c r="Z330" s="53" t="s">
        <v>84</v>
      </c>
      <c r="AA330" s="70" t="s">
        <v>73</v>
      </c>
      <c r="AB330" s="68" t="str">
        <f aca="false">MID(K324,7,1)</f>
        <v>0</v>
      </c>
      <c r="AC330" s="69" t="str">
        <f aca="false">AB330</f>
        <v>0</v>
      </c>
      <c r="AD330" s="53" t="s">
        <v>84</v>
      </c>
      <c r="AE330" s="70" t="s">
        <v>73</v>
      </c>
      <c r="AF330" s="68" t="str">
        <f aca="false">MID(L324,7,1)</f>
        <v>0</v>
      </c>
      <c r="AG330" s="69" t="str">
        <f aca="false">AF330</f>
        <v>0</v>
      </c>
      <c r="AH330" s="53" t="s">
        <v>84</v>
      </c>
      <c r="AI330" s="70" t="s">
        <v>73</v>
      </c>
      <c r="AJ330" s="66"/>
      <c r="AK330" s="66"/>
    </row>
    <row r="331" customFormat="false" ht="15.75" hidden="false" customHeight="false" outlineLevel="0" collapsed="false">
      <c r="C331" s="83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5"/>
      <c r="P331" s="86" t="str">
        <f aca="false">MID(H324,8,1)</f>
        <v>0</v>
      </c>
      <c r="Q331" s="93" t="str">
        <f aca="false">P331</f>
        <v>0</v>
      </c>
      <c r="R331" s="83" t="s">
        <v>86</v>
      </c>
      <c r="S331" s="34" t="s">
        <v>73</v>
      </c>
      <c r="T331" s="86" t="str">
        <f aca="false">MID(I324,8,1)</f>
        <v>0</v>
      </c>
      <c r="U331" s="93" t="str">
        <f aca="false">T331</f>
        <v>0</v>
      </c>
      <c r="V331" s="83" t="s">
        <v>86</v>
      </c>
      <c r="W331" s="34" t="s">
        <v>73</v>
      </c>
      <c r="X331" s="86" t="str">
        <f aca="false">MID(J324,8,1)</f>
        <v>0</v>
      </c>
      <c r="Y331" s="93" t="str">
        <f aca="false">X331</f>
        <v>0</v>
      </c>
      <c r="Z331" s="83" t="s">
        <v>86</v>
      </c>
      <c r="AA331" s="34" t="s">
        <v>73</v>
      </c>
      <c r="AB331" s="86" t="str">
        <f aca="false">MID(K324,8,1)</f>
        <v>0</v>
      </c>
      <c r="AC331" s="93" t="str">
        <f aca="false">AB331</f>
        <v>0</v>
      </c>
      <c r="AD331" s="83" t="s">
        <v>86</v>
      </c>
      <c r="AE331" s="34" t="s">
        <v>73</v>
      </c>
      <c r="AF331" s="86" t="str">
        <f aca="false">MID(L324,8,1)</f>
        <v>0</v>
      </c>
      <c r="AG331" s="93" t="str">
        <f aca="false">AF331</f>
        <v>0</v>
      </c>
      <c r="AH331" s="83" t="s">
        <v>86</v>
      </c>
      <c r="AI331" s="34" t="s">
        <v>73</v>
      </c>
      <c r="AJ331" s="66"/>
      <c r="AK331" s="66"/>
    </row>
    <row r="332" customFormat="false" ht="15.75" hidden="false" customHeight="false" outlineLevel="0" collapsed="false">
      <c r="C332" s="40"/>
      <c r="D332" s="41"/>
      <c r="E332" s="41"/>
      <c r="F332" s="41"/>
      <c r="G332" s="41"/>
      <c r="H332" s="41"/>
      <c r="I332" s="41"/>
      <c r="J332" s="41"/>
      <c r="K332" s="41"/>
      <c r="L332" s="41"/>
      <c r="M332" s="41" t="s">
        <v>47</v>
      </c>
      <c r="N332" s="42"/>
      <c r="P332" s="43" t="s">
        <v>429</v>
      </c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</row>
    <row r="333" customFormat="false" ht="15.75" hidden="false" customHeight="false" outlineLevel="0" collapsed="false">
      <c r="C333" s="53"/>
      <c r="D333" s="44" t="s">
        <v>382</v>
      </c>
      <c r="E333" s="44"/>
      <c r="F333" s="44"/>
      <c r="G333" s="44"/>
      <c r="H333" s="45" t="s">
        <v>50</v>
      </c>
      <c r="I333" s="45" t="s">
        <v>51</v>
      </c>
      <c r="J333" s="45" t="s">
        <v>52</v>
      </c>
      <c r="K333" s="45" t="s">
        <v>53</v>
      </c>
      <c r="L333" s="45" t="s">
        <v>54</v>
      </c>
      <c r="M333" s="45" t="s">
        <v>55</v>
      </c>
      <c r="N333" s="46"/>
      <c r="P333" s="47" t="s">
        <v>56</v>
      </c>
      <c r="Q333" s="47"/>
      <c r="R333" s="47"/>
      <c r="S333" s="47"/>
      <c r="T333" s="48" t="s">
        <v>305</v>
      </c>
      <c r="U333" s="48"/>
      <c r="V333" s="48"/>
      <c r="W333" s="48"/>
      <c r="X333" s="49" t="s">
        <v>430</v>
      </c>
      <c r="Y333" s="49"/>
      <c r="Z333" s="49"/>
      <c r="AA333" s="49"/>
      <c r="AB333" s="50" t="s">
        <v>59</v>
      </c>
      <c r="AC333" s="50"/>
      <c r="AD333" s="50"/>
      <c r="AE333" s="50"/>
      <c r="AF333" s="92" t="s">
        <v>103</v>
      </c>
      <c r="AG333" s="92"/>
      <c r="AH333" s="92"/>
      <c r="AI333" s="92"/>
      <c r="AJ333" s="52" t="s">
        <v>61</v>
      </c>
      <c r="AK333" s="52"/>
    </row>
    <row r="334" customFormat="false" ht="15.75" hidden="false" customHeight="false" outlineLevel="0" collapsed="false">
      <c r="C334" s="53" t="s">
        <v>62</v>
      </c>
      <c r="D334" s="54" t="s">
        <v>63</v>
      </c>
      <c r="E334" s="55" t="s">
        <v>131</v>
      </c>
      <c r="F334" s="74" t="str">
        <f aca="false">MID(A32,4,2)</f>
        <v>04</v>
      </c>
      <c r="G334" s="56" t="s">
        <v>384</v>
      </c>
      <c r="H334" s="78" t="str">
        <f aca="false">MID(A32,8,2)</f>
        <v>00</v>
      </c>
      <c r="I334" s="115" t="str">
        <f aca="false">MID(A32,10,2)</f>
        <v>00</v>
      </c>
      <c r="J334" s="115" t="str">
        <f aca="false">MID(A32,12,2)</f>
        <v>00</v>
      </c>
      <c r="K334" s="116" t="str">
        <f aca="false">MID(A32,14,2)</f>
        <v>00</v>
      </c>
      <c r="L334" s="116" t="str">
        <f aca="false">MID(A32,16,2)</f>
        <v>00</v>
      </c>
      <c r="M334" s="117" t="str">
        <f aca="false">MID(A32,18,2)</f>
        <v>00</v>
      </c>
      <c r="N334" s="46" t="s">
        <v>67</v>
      </c>
      <c r="P334" s="62" t="s">
        <v>67</v>
      </c>
      <c r="Q334" s="63" t="s">
        <v>68</v>
      </c>
      <c r="R334" s="64" t="s">
        <v>69</v>
      </c>
      <c r="S334" s="46"/>
      <c r="T334" s="89"/>
      <c r="U334" s="89"/>
      <c r="V334" s="89"/>
      <c r="W334" s="89"/>
      <c r="X334" s="89"/>
      <c r="Y334" s="89"/>
      <c r="Z334" s="89"/>
      <c r="AA334" s="89"/>
      <c r="AB334" s="62" t="s">
        <v>67</v>
      </c>
      <c r="AC334" s="63" t="s">
        <v>68</v>
      </c>
      <c r="AD334" s="64" t="s">
        <v>69</v>
      </c>
      <c r="AE334" s="46"/>
      <c r="AF334" s="62" t="s">
        <v>67</v>
      </c>
      <c r="AG334" s="63" t="s">
        <v>68</v>
      </c>
      <c r="AH334" s="64" t="s">
        <v>69</v>
      </c>
      <c r="AI334" s="65"/>
      <c r="AJ334" s="66" t="s">
        <v>70</v>
      </c>
      <c r="AK334" s="66"/>
    </row>
    <row r="335" customFormat="false" ht="15" hidden="false" customHeight="false" outlineLevel="0" collapsed="false">
      <c r="C335" s="53" t="s">
        <v>71</v>
      </c>
      <c r="D335" s="45" t="str">
        <f aca="false">HEX2BIN(D334,8)</f>
        <v>00000111</v>
      </c>
      <c r="E335" s="45" t="str">
        <f aca="false">HEX2BIN(E334,8)</f>
        <v>00100000</v>
      </c>
      <c r="F335" s="45" t="str">
        <f aca="false">HEX2BIN(F334,8)</f>
        <v>00000100</v>
      </c>
      <c r="G335" s="45" t="str">
        <f aca="false">HEX2BIN(G334,8)</f>
        <v>00101000</v>
      </c>
      <c r="H335" s="45" t="str">
        <f aca="false">HEX2BIN(H334,8)</f>
        <v>00000000</v>
      </c>
      <c r="I335" s="45" t="str">
        <f aca="false">HEX2BIN(I334,8)</f>
        <v>00000000</v>
      </c>
      <c r="J335" s="45" t="str">
        <f aca="false">HEX2BIN(J334,8)</f>
        <v>00000000</v>
      </c>
      <c r="K335" s="45" t="str">
        <f aca="false">HEX2BIN(K334,8)</f>
        <v>00000000</v>
      </c>
      <c r="L335" s="45" t="str">
        <f aca="false">HEX2BIN(L334,8)</f>
        <v>00000000</v>
      </c>
      <c r="M335" s="65"/>
      <c r="N335" s="46"/>
      <c r="P335" s="68" t="str">
        <f aca="false">MID(H335,1,1)</f>
        <v>0</v>
      </c>
      <c r="Q335" s="69" t="str">
        <f aca="false">P335</f>
        <v>0</v>
      </c>
      <c r="R335" s="53" t="s">
        <v>72</v>
      </c>
      <c r="S335" s="70" t="s">
        <v>73</v>
      </c>
      <c r="T335" s="89"/>
      <c r="U335" s="89"/>
      <c r="V335" s="89"/>
      <c r="W335" s="89"/>
      <c r="X335" s="89"/>
      <c r="Y335" s="89"/>
      <c r="Z335" s="89"/>
      <c r="AA335" s="89"/>
      <c r="AB335" s="68" t="str">
        <f aca="false">MID(K335,1,1)</f>
        <v>0</v>
      </c>
      <c r="AC335" s="69" t="str">
        <f aca="false">AB335</f>
        <v>0</v>
      </c>
      <c r="AD335" s="53" t="s">
        <v>72</v>
      </c>
      <c r="AE335" s="70" t="s">
        <v>73</v>
      </c>
      <c r="AF335" s="68" t="str">
        <f aca="false">MID(L335,1,1)</f>
        <v>0</v>
      </c>
      <c r="AG335" s="69" t="str">
        <f aca="false">AF335</f>
        <v>0</v>
      </c>
      <c r="AH335" s="53" t="s">
        <v>72</v>
      </c>
      <c r="AI335" s="70" t="s">
        <v>73</v>
      </c>
      <c r="AJ335" s="66"/>
      <c r="AK335" s="66"/>
    </row>
    <row r="336" customFormat="false" ht="15" hidden="false" customHeight="false" outlineLevel="0" collapsed="false">
      <c r="C336" s="53" t="s">
        <v>75</v>
      </c>
      <c r="D336" s="45" t="n">
        <f aca="false">HEX2DEC(D334)</f>
        <v>7</v>
      </c>
      <c r="E336" s="45" t="n">
        <f aca="false">HEX2DEC(E334)</f>
        <v>32</v>
      </c>
      <c r="F336" s="45" t="n">
        <f aca="false">HEX2DEC(F334)</f>
        <v>4</v>
      </c>
      <c r="G336" s="45" t="n">
        <f aca="false">HEX2DEC(G334)</f>
        <v>40</v>
      </c>
      <c r="H336" s="45" t="n">
        <f aca="false">HEX2DEC(H334)</f>
        <v>0</v>
      </c>
      <c r="I336" s="45" t="n">
        <f aca="false">HEX2DEC(I334)</f>
        <v>0</v>
      </c>
      <c r="J336" s="45" t="n">
        <f aca="false">HEX2DEC(J334)</f>
        <v>0</v>
      </c>
      <c r="K336" s="45" t="n">
        <f aca="false">HEX2DEC(K334)</f>
        <v>0</v>
      </c>
      <c r="L336" s="45" t="n">
        <f aca="false">HEX2DEC(L334)</f>
        <v>0</v>
      </c>
      <c r="M336" s="45" t="n">
        <f aca="false">SUM(D336:L336)</f>
        <v>83</v>
      </c>
      <c r="N336" s="46"/>
      <c r="P336" s="68" t="str">
        <f aca="false">MID(H335,2,1)</f>
        <v>0</v>
      </c>
      <c r="Q336" s="69" t="str">
        <f aca="false">P336</f>
        <v>0</v>
      </c>
      <c r="R336" s="53" t="s">
        <v>76</v>
      </c>
      <c r="S336" s="70" t="s">
        <v>73</v>
      </c>
      <c r="T336" s="89"/>
      <c r="U336" s="89"/>
      <c r="V336" s="89"/>
      <c r="W336" s="89"/>
      <c r="X336" s="89"/>
      <c r="Y336" s="89"/>
      <c r="Z336" s="89"/>
      <c r="AA336" s="89"/>
      <c r="AB336" s="68" t="str">
        <f aca="false">MID(K335,2,1)</f>
        <v>0</v>
      </c>
      <c r="AC336" s="69" t="str">
        <f aca="false">AB336</f>
        <v>0</v>
      </c>
      <c r="AD336" s="53" t="s">
        <v>76</v>
      </c>
      <c r="AE336" s="70" t="s">
        <v>73</v>
      </c>
      <c r="AF336" s="68" t="str">
        <f aca="false">MID(L335,2,1)</f>
        <v>0</v>
      </c>
      <c r="AG336" s="69" t="str">
        <f aca="false">AF336</f>
        <v>0</v>
      </c>
      <c r="AH336" s="53" t="s">
        <v>76</v>
      </c>
      <c r="AI336" s="70" t="s">
        <v>73</v>
      </c>
      <c r="AJ336" s="66"/>
      <c r="AK336" s="66"/>
    </row>
    <row r="337" customFormat="false" ht="15" hidden="false" customHeight="false" outlineLevel="0" collapsed="false">
      <c r="C337" s="53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46"/>
      <c r="P337" s="68" t="str">
        <f aca="false">MID(H335,3,1)</f>
        <v>0</v>
      </c>
      <c r="Q337" s="69" t="str">
        <f aca="false">P337</f>
        <v>0</v>
      </c>
      <c r="R337" s="53" t="s">
        <v>78</v>
      </c>
      <c r="S337" s="70" t="s">
        <v>73</v>
      </c>
      <c r="T337" s="89"/>
      <c r="U337" s="89"/>
      <c r="V337" s="89"/>
      <c r="W337" s="89"/>
      <c r="X337" s="89"/>
      <c r="Y337" s="89"/>
      <c r="Z337" s="89"/>
      <c r="AA337" s="89"/>
      <c r="AB337" s="68" t="str">
        <f aca="false">MID(K335,3,1)</f>
        <v>0</v>
      </c>
      <c r="AC337" s="69" t="str">
        <f aca="false">AB337</f>
        <v>0</v>
      </c>
      <c r="AD337" s="53" t="s">
        <v>78</v>
      </c>
      <c r="AE337" s="70" t="s">
        <v>73</v>
      </c>
      <c r="AF337" s="68" t="str">
        <f aca="false">MID(L335,3,1)</f>
        <v>0</v>
      </c>
      <c r="AG337" s="69" t="str">
        <f aca="false">AF337</f>
        <v>0</v>
      </c>
      <c r="AH337" s="53" t="s">
        <v>78</v>
      </c>
      <c r="AI337" s="70" t="s">
        <v>73</v>
      </c>
      <c r="AJ337" s="66"/>
      <c r="AK337" s="66"/>
    </row>
    <row r="338" customFormat="false" ht="15.75" hidden="false" customHeight="false" outlineLevel="0" collapsed="false">
      <c r="C338" s="53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46"/>
      <c r="P338" s="68" t="str">
        <f aca="false">MID(H335,4,1)</f>
        <v>0</v>
      </c>
      <c r="Q338" s="69" t="str">
        <f aca="false">P338</f>
        <v>0</v>
      </c>
      <c r="R338" s="53" t="s">
        <v>79</v>
      </c>
      <c r="S338" s="70" t="s">
        <v>73</v>
      </c>
      <c r="T338" s="89"/>
      <c r="U338" s="89"/>
      <c r="V338" s="89"/>
      <c r="W338" s="89"/>
      <c r="X338" s="89"/>
      <c r="Y338" s="89"/>
      <c r="Z338" s="89"/>
      <c r="AA338" s="89"/>
      <c r="AB338" s="68" t="str">
        <f aca="false">MID(K335,4,1)</f>
        <v>0</v>
      </c>
      <c r="AC338" s="69" t="str">
        <f aca="false">AB338</f>
        <v>0</v>
      </c>
      <c r="AD338" s="53" t="s">
        <v>79</v>
      </c>
      <c r="AE338" s="70" t="s">
        <v>73</v>
      </c>
      <c r="AF338" s="68" t="str">
        <f aca="false">MID(L335,4,1)</f>
        <v>0</v>
      </c>
      <c r="AG338" s="69" t="str">
        <f aca="false">AF338</f>
        <v>0</v>
      </c>
      <c r="AH338" s="53" t="s">
        <v>79</v>
      </c>
      <c r="AI338" s="70" t="s">
        <v>73</v>
      </c>
      <c r="AJ338" s="66"/>
      <c r="AK338" s="66"/>
    </row>
    <row r="339" customFormat="false" ht="15.75" hidden="false" customHeight="false" outlineLevel="0" collapsed="false">
      <c r="C339" s="53" t="s">
        <v>62</v>
      </c>
      <c r="D339" s="73" t="str">
        <f aca="false">D334</f>
        <v>07</v>
      </c>
      <c r="E339" s="74" t="str">
        <f aca="false">E334</f>
        <v>20</v>
      </c>
      <c r="F339" s="74" t="str">
        <f aca="false">F334</f>
        <v>04</v>
      </c>
      <c r="G339" s="75" t="str">
        <f aca="false">G334</f>
        <v>28</v>
      </c>
      <c r="H339" s="76" t="str">
        <f aca="false">BIN2HEX(H340,2)</f>
        <v>00</v>
      </c>
      <c r="I339" s="130" t="str">
        <f aca="false">I334</f>
        <v>00</v>
      </c>
      <c r="J339" s="139" t="str">
        <f aca="false">J334</f>
        <v>00</v>
      </c>
      <c r="K339" s="79" t="str">
        <f aca="false">BIN2HEX(K340,2)</f>
        <v>00</v>
      </c>
      <c r="L339" s="80" t="str">
        <f aca="false">BIN2HEX(L340,2)</f>
        <v>00</v>
      </c>
      <c r="M339" s="81" t="str">
        <f aca="false">IF(LEN(M340)&gt;2,MID(M340,2,2),M340)</f>
        <v>53</v>
      </c>
      <c r="N339" s="46" t="s">
        <v>68</v>
      </c>
      <c r="P339" s="68" t="str">
        <f aca="false">MID(H335,5,1)</f>
        <v>0</v>
      </c>
      <c r="Q339" s="69" t="str">
        <f aca="false">P339</f>
        <v>0</v>
      </c>
      <c r="R339" s="53" t="s">
        <v>80</v>
      </c>
      <c r="S339" s="70" t="s">
        <v>73</v>
      </c>
      <c r="T339" s="89"/>
      <c r="U339" s="89"/>
      <c r="V339" s="89"/>
      <c r="W339" s="89"/>
      <c r="X339" s="89"/>
      <c r="Y339" s="89"/>
      <c r="Z339" s="89"/>
      <c r="AA339" s="89"/>
      <c r="AB339" s="68" t="str">
        <f aca="false">MID(K335,5,1)</f>
        <v>0</v>
      </c>
      <c r="AC339" s="69" t="str">
        <f aca="false">AB339</f>
        <v>0</v>
      </c>
      <c r="AD339" s="53" t="s">
        <v>80</v>
      </c>
      <c r="AE339" s="70" t="s">
        <v>73</v>
      </c>
      <c r="AF339" s="68" t="str">
        <f aca="false">MID(L335,5,1)</f>
        <v>0</v>
      </c>
      <c r="AG339" s="69" t="str">
        <f aca="false">AF339</f>
        <v>0</v>
      </c>
      <c r="AH339" s="53" t="s">
        <v>80</v>
      </c>
      <c r="AI339" s="70" t="s">
        <v>73</v>
      </c>
      <c r="AJ339" s="66"/>
      <c r="AK339" s="66"/>
    </row>
    <row r="340" customFormat="false" ht="15" hidden="false" customHeight="false" outlineLevel="0" collapsed="false">
      <c r="C340" s="53" t="s">
        <v>71</v>
      </c>
      <c r="D340" s="45" t="str">
        <f aca="false">HEX2BIN(D339,8)</f>
        <v>00000111</v>
      </c>
      <c r="E340" s="45" t="str">
        <f aca="false">HEX2BIN(E339,8)</f>
        <v>00100000</v>
      </c>
      <c r="F340" s="45" t="str">
        <f aca="false">HEX2BIN(F339,8)</f>
        <v>00000100</v>
      </c>
      <c r="G340" s="45" t="str">
        <f aca="false">HEX2BIN(G339,8)</f>
        <v>00101000</v>
      </c>
      <c r="H340" s="82" t="str">
        <f aca="false">Q335&amp;Q336&amp;Q337&amp;Q338&amp;Q339&amp;Q340&amp;Q341&amp;Q342</f>
        <v>00000000</v>
      </c>
      <c r="I340" s="45"/>
      <c r="J340" s="82"/>
      <c r="K340" s="82" t="str">
        <f aca="false">AC335&amp;AC336&amp;AC337&amp;AC338&amp;AC339&amp;AC340&amp;AC341&amp;AC342</f>
        <v>00000000</v>
      </c>
      <c r="L340" s="45" t="str">
        <f aca="false">AG335&amp;AG336&amp;AG337&amp;AG338&amp;AG339&amp;AG340&amp;AG341&amp;AG342</f>
        <v>00000000</v>
      </c>
      <c r="M340" s="45" t="str">
        <f aca="false">DEC2HEX(M341)</f>
        <v>53</v>
      </c>
      <c r="N340" s="46"/>
      <c r="P340" s="68" t="str">
        <f aca="false">MID(H335,6,1)</f>
        <v>0</v>
      </c>
      <c r="Q340" s="69" t="str">
        <f aca="false">P340</f>
        <v>0</v>
      </c>
      <c r="R340" s="53" t="s">
        <v>83</v>
      </c>
      <c r="S340" s="70" t="s">
        <v>73</v>
      </c>
      <c r="T340" s="89"/>
      <c r="U340" s="89"/>
      <c r="V340" s="89"/>
      <c r="W340" s="89"/>
      <c r="X340" s="89"/>
      <c r="Y340" s="89"/>
      <c r="Z340" s="89"/>
      <c r="AA340" s="89"/>
      <c r="AB340" s="68" t="str">
        <f aca="false">MID(K335,6,1)</f>
        <v>0</v>
      </c>
      <c r="AC340" s="69" t="str">
        <f aca="false">AB340</f>
        <v>0</v>
      </c>
      <c r="AD340" s="53" t="s">
        <v>83</v>
      </c>
      <c r="AE340" s="70" t="s">
        <v>73</v>
      </c>
      <c r="AF340" s="68" t="str">
        <f aca="false">MID(L335,6,1)</f>
        <v>0</v>
      </c>
      <c r="AG340" s="69" t="str">
        <f aca="false">AF340</f>
        <v>0</v>
      </c>
      <c r="AH340" s="53" t="s">
        <v>83</v>
      </c>
      <c r="AI340" s="70" t="s">
        <v>73</v>
      </c>
      <c r="AJ340" s="66"/>
      <c r="AK340" s="66"/>
    </row>
    <row r="341" customFormat="false" ht="15" hidden="false" customHeight="false" outlineLevel="0" collapsed="false">
      <c r="C341" s="53" t="s">
        <v>75</v>
      </c>
      <c r="D341" s="45" t="n">
        <f aca="false">HEX2DEC(D339)</f>
        <v>7</v>
      </c>
      <c r="E341" s="45" t="n">
        <f aca="false">HEX2DEC(E339)</f>
        <v>32</v>
      </c>
      <c r="F341" s="45" t="n">
        <f aca="false">HEX2DEC(F339)</f>
        <v>4</v>
      </c>
      <c r="G341" s="45" t="n">
        <f aca="false">HEX2DEC(G339)</f>
        <v>40</v>
      </c>
      <c r="H341" s="45" t="n">
        <f aca="false">HEX2DEC(H339)</f>
        <v>0</v>
      </c>
      <c r="I341" s="45" t="n">
        <f aca="false">HEX2DEC(I339)</f>
        <v>0</v>
      </c>
      <c r="J341" s="45" t="n">
        <f aca="false">HEX2DEC(J339)</f>
        <v>0</v>
      </c>
      <c r="K341" s="45" t="n">
        <f aca="false">HEX2DEC(K339)</f>
        <v>0</v>
      </c>
      <c r="L341" s="45" t="n">
        <f aca="false">HEX2DEC(L339)</f>
        <v>0</v>
      </c>
      <c r="M341" s="45" t="n">
        <f aca="false">SUM(D341:L341)</f>
        <v>83</v>
      </c>
      <c r="N341" s="46"/>
      <c r="P341" s="68" t="str">
        <f aca="false">MID(H335,7,1)</f>
        <v>0</v>
      </c>
      <c r="Q341" s="69" t="str">
        <f aca="false">P341</f>
        <v>0</v>
      </c>
      <c r="R341" s="53" t="s">
        <v>84</v>
      </c>
      <c r="S341" s="70" t="s">
        <v>73</v>
      </c>
      <c r="T341" s="89"/>
      <c r="U341" s="89"/>
      <c r="V341" s="89"/>
      <c r="W341" s="89"/>
      <c r="X341" s="89"/>
      <c r="Y341" s="89"/>
      <c r="Z341" s="89"/>
      <c r="AA341" s="89"/>
      <c r="AB341" s="68" t="str">
        <f aca="false">MID(K335,7,1)</f>
        <v>0</v>
      </c>
      <c r="AC341" s="69" t="str">
        <f aca="false">AB341</f>
        <v>0</v>
      </c>
      <c r="AD341" s="53" t="s">
        <v>84</v>
      </c>
      <c r="AE341" s="70" t="s">
        <v>73</v>
      </c>
      <c r="AF341" s="68" t="str">
        <f aca="false">MID(L335,7,1)</f>
        <v>0</v>
      </c>
      <c r="AG341" s="69" t="str">
        <f aca="false">AF341</f>
        <v>0</v>
      </c>
      <c r="AH341" s="53" t="s">
        <v>84</v>
      </c>
      <c r="AI341" s="70" t="s">
        <v>73</v>
      </c>
      <c r="AJ341" s="66"/>
      <c r="AK341" s="66"/>
    </row>
    <row r="342" customFormat="false" ht="15.75" hidden="false" customHeight="false" outlineLevel="0" collapsed="false">
      <c r="C342" s="83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5"/>
      <c r="P342" s="86" t="str">
        <f aca="false">MID(H335,8,1)</f>
        <v>0</v>
      </c>
      <c r="Q342" s="93" t="str">
        <f aca="false">P342</f>
        <v>0</v>
      </c>
      <c r="R342" s="83" t="s">
        <v>86</v>
      </c>
      <c r="S342" s="34" t="s">
        <v>73</v>
      </c>
      <c r="T342" s="89"/>
      <c r="U342" s="89"/>
      <c r="V342" s="89"/>
      <c r="W342" s="89"/>
      <c r="X342" s="89"/>
      <c r="Y342" s="89"/>
      <c r="Z342" s="89"/>
      <c r="AA342" s="89"/>
      <c r="AB342" s="86" t="str">
        <f aca="false">MID(K335,8,1)</f>
        <v>0</v>
      </c>
      <c r="AC342" s="93" t="str">
        <f aca="false">AB342</f>
        <v>0</v>
      </c>
      <c r="AD342" s="83" t="s">
        <v>86</v>
      </c>
      <c r="AE342" s="34" t="s">
        <v>73</v>
      </c>
      <c r="AF342" s="86" t="str">
        <f aca="false">MID(L335,8,1)</f>
        <v>0</v>
      </c>
      <c r="AG342" s="93" t="str">
        <f aca="false">AF342</f>
        <v>0</v>
      </c>
      <c r="AH342" s="83" t="s">
        <v>86</v>
      </c>
      <c r="AI342" s="34" t="s">
        <v>73</v>
      </c>
      <c r="AJ342" s="66"/>
      <c r="AK342" s="66"/>
    </row>
    <row r="343" customFormat="false" ht="15.75" hidden="false" customHeight="false" outlineLevel="0" collapsed="false">
      <c r="C343" s="40"/>
      <c r="D343" s="41"/>
      <c r="E343" s="41"/>
      <c r="F343" s="41"/>
      <c r="G343" s="41"/>
      <c r="H343" s="41"/>
      <c r="I343" s="41"/>
      <c r="J343" s="41"/>
      <c r="K343" s="41"/>
      <c r="L343" s="41"/>
      <c r="M343" s="41" t="s">
        <v>47</v>
      </c>
      <c r="N343" s="42"/>
      <c r="P343" s="43" t="s">
        <v>431</v>
      </c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</row>
    <row r="344" customFormat="false" ht="15.75" hidden="false" customHeight="false" outlineLevel="0" collapsed="false">
      <c r="C344" s="53"/>
      <c r="D344" s="44" t="s">
        <v>432</v>
      </c>
      <c r="E344" s="44"/>
      <c r="F344" s="44"/>
      <c r="G344" s="44"/>
      <c r="H344" s="45" t="s">
        <v>50</v>
      </c>
      <c r="I344" s="45" t="s">
        <v>51</v>
      </c>
      <c r="J344" s="45" t="s">
        <v>52</v>
      </c>
      <c r="K344" s="45" t="s">
        <v>53</v>
      </c>
      <c r="L344" s="45" t="s">
        <v>54</v>
      </c>
      <c r="M344" s="45" t="s">
        <v>55</v>
      </c>
      <c r="N344" s="46"/>
      <c r="P344" s="47" t="s">
        <v>56</v>
      </c>
      <c r="Q344" s="47"/>
      <c r="R344" s="47"/>
      <c r="S344" s="47"/>
      <c r="T344" s="48" t="s">
        <v>57</v>
      </c>
      <c r="U344" s="48"/>
      <c r="V344" s="48"/>
      <c r="W344" s="48"/>
      <c r="X344" s="49" t="s">
        <v>58</v>
      </c>
      <c r="Y344" s="49"/>
      <c r="Z344" s="49"/>
      <c r="AA344" s="49"/>
      <c r="AB344" s="50" t="s">
        <v>59</v>
      </c>
      <c r="AC344" s="50"/>
      <c r="AD344" s="50"/>
      <c r="AE344" s="50"/>
      <c r="AF344" s="92" t="s">
        <v>310</v>
      </c>
      <c r="AG344" s="92"/>
      <c r="AH344" s="92"/>
      <c r="AI344" s="92"/>
      <c r="AJ344" s="52" t="s">
        <v>61</v>
      </c>
      <c r="AK344" s="52"/>
    </row>
    <row r="345" customFormat="false" ht="15.75" hidden="false" customHeight="false" outlineLevel="0" collapsed="false">
      <c r="C345" s="53" t="s">
        <v>62</v>
      </c>
      <c r="D345" s="54" t="s">
        <v>63</v>
      </c>
      <c r="E345" s="55" t="s">
        <v>131</v>
      </c>
      <c r="F345" s="74" t="str">
        <f aca="false">MID(A33,4,2)</f>
        <v>04</v>
      </c>
      <c r="G345" s="56" t="s">
        <v>433</v>
      </c>
      <c r="H345" s="78" t="str">
        <f aca="false">MID(A33,8,2)</f>
        <v>00</v>
      </c>
      <c r="I345" s="115" t="str">
        <f aca="false">MID(A33,10,2)</f>
        <v>00</v>
      </c>
      <c r="J345" s="115" t="str">
        <f aca="false">MID(A33,12,2)</f>
        <v>00</v>
      </c>
      <c r="K345" s="116" t="str">
        <f aca="false">MID(A33,14,2)</f>
        <v>00</v>
      </c>
      <c r="L345" s="116" t="str">
        <f aca="false">MID(A33,16,2)</f>
        <v>00</v>
      </c>
      <c r="M345" s="117" t="str">
        <f aca="false">MID(A33,18,2)</f>
        <v>00</v>
      </c>
      <c r="N345" s="46" t="s">
        <v>67</v>
      </c>
      <c r="P345" s="62" t="s">
        <v>67</v>
      </c>
      <c r="Q345" s="63" t="s">
        <v>68</v>
      </c>
      <c r="R345" s="64" t="s">
        <v>69</v>
      </c>
      <c r="S345" s="46"/>
      <c r="T345" s="62" t="s">
        <v>67</v>
      </c>
      <c r="U345" s="63" t="s">
        <v>68</v>
      </c>
      <c r="V345" s="64" t="s">
        <v>69</v>
      </c>
      <c r="W345" s="46"/>
      <c r="X345" s="62" t="s">
        <v>67</v>
      </c>
      <c r="Y345" s="63" t="s">
        <v>68</v>
      </c>
      <c r="Z345" s="64" t="s">
        <v>69</v>
      </c>
      <c r="AA345" s="46"/>
      <c r="AB345" s="62" t="s">
        <v>67</v>
      </c>
      <c r="AC345" s="63" t="s">
        <v>68</v>
      </c>
      <c r="AD345" s="64" t="s">
        <v>69</v>
      </c>
      <c r="AE345" s="46"/>
      <c r="AF345" s="89"/>
      <c r="AG345" s="89"/>
      <c r="AH345" s="89"/>
      <c r="AI345" s="89"/>
      <c r="AJ345" s="66" t="s">
        <v>70</v>
      </c>
      <c r="AK345" s="66"/>
    </row>
    <row r="346" customFormat="false" ht="15" hidden="false" customHeight="false" outlineLevel="0" collapsed="false">
      <c r="C346" s="53" t="s">
        <v>71</v>
      </c>
      <c r="D346" s="45" t="str">
        <f aca="false">HEX2BIN(D345,8)</f>
        <v>00000111</v>
      </c>
      <c r="E346" s="45" t="str">
        <f aca="false">HEX2BIN(E345,8)</f>
        <v>00100000</v>
      </c>
      <c r="F346" s="45" t="str">
        <f aca="false">HEX2BIN(F345,8)</f>
        <v>00000100</v>
      </c>
      <c r="G346" s="45" t="str">
        <f aca="false">HEX2BIN(G345,8)</f>
        <v>00101001</v>
      </c>
      <c r="H346" s="45" t="str">
        <f aca="false">HEX2BIN(H345,8)</f>
        <v>00000000</v>
      </c>
      <c r="I346" s="45" t="str">
        <f aca="false">HEX2BIN(I345,8)</f>
        <v>00000000</v>
      </c>
      <c r="J346" s="45" t="str">
        <f aca="false">HEX2BIN(J345,8)</f>
        <v>00000000</v>
      </c>
      <c r="K346" s="45" t="str">
        <f aca="false">HEX2BIN(K345,8)</f>
        <v>00000000</v>
      </c>
      <c r="L346" s="45" t="str">
        <f aca="false">HEX2BIN(L345,8)</f>
        <v>00000000</v>
      </c>
      <c r="M346" s="65"/>
      <c r="N346" s="46"/>
      <c r="P346" s="68" t="str">
        <f aca="false">MID(H346,1,1)</f>
        <v>0</v>
      </c>
      <c r="Q346" s="69" t="str">
        <f aca="false">P346</f>
        <v>0</v>
      </c>
      <c r="R346" s="53" t="s">
        <v>72</v>
      </c>
      <c r="S346" s="70" t="s">
        <v>73</v>
      </c>
      <c r="T346" s="68" t="str">
        <f aca="false">MID(I346,1,1)</f>
        <v>0</v>
      </c>
      <c r="U346" s="69" t="str">
        <f aca="false">T346</f>
        <v>0</v>
      </c>
      <c r="V346" s="53" t="s">
        <v>72</v>
      </c>
      <c r="W346" s="70" t="s">
        <v>73</v>
      </c>
      <c r="X346" s="68" t="str">
        <f aca="false">MID(J346,1,1)</f>
        <v>0</v>
      </c>
      <c r="Y346" s="69" t="str">
        <f aca="false">X346</f>
        <v>0</v>
      </c>
      <c r="Z346" s="53" t="s">
        <v>72</v>
      </c>
      <c r="AA346" s="70" t="s">
        <v>73</v>
      </c>
      <c r="AB346" s="68" t="str">
        <f aca="false">MID(K346,1,1)</f>
        <v>0</v>
      </c>
      <c r="AC346" s="69" t="str">
        <f aca="false">AB346</f>
        <v>0</v>
      </c>
      <c r="AD346" s="53" t="s">
        <v>72</v>
      </c>
      <c r="AE346" s="70" t="s">
        <v>73</v>
      </c>
      <c r="AF346" s="89"/>
      <c r="AG346" s="89"/>
      <c r="AH346" s="89"/>
      <c r="AI346" s="89"/>
      <c r="AJ346" s="66"/>
      <c r="AK346" s="66"/>
    </row>
    <row r="347" customFormat="false" ht="15" hidden="false" customHeight="false" outlineLevel="0" collapsed="false">
      <c r="C347" s="53" t="s">
        <v>75</v>
      </c>
      <c r="D347" s="45" t="n">
        <f aca="false">HEX2DEC(D345)</f>
        <v>7</v>
      </c>
      <c r="E347" s="45" t="n">
        <f aca="false">HEX2DEC(E345)</f>
        <v>32</v>
      </c>
      <c r="F347" s="45" t="n">
        <f aca="false">HEX2DEC(F345)</f>
        <v>4</v>
      </c>
      <c r="G347" s="45" t="n">
        <f aca="false">HEX2DEC(G345)</f>
        <v>41</v>
      </c>
      <c r="H347" s="45" t="n">
        <f aca="false">HEX2DEC(H345)</f>
        <v>0</v>
      </c>
      <c r="I347" s="45" t="n">
        <f aca="false">HEX2DEC(I345)</f>
        <v>0</v>
      </c>
      <c r="J347" s="45" t="n">
        <f aca="false">HEX2DEC(J345)</f>
        <v>0</v>
      </c>
      <c r="K347" s="45" t="n">
        <f aca="false">HEX2DEC(K345)</f>
        <v>0</v>
      </c>
      <c r="L347" s="45" t="n">
        <f aca="false">HEX2DEC(L345)</f>
        <v>0</v>
      </c>
      <c r="M347" s="45" t="n">
        <f aca="false">SUM(D347:L347)</f>
        <v>84</v>
      </c>
      <c r="N347" s="46"/>
      <c r="P347" s="68" t="str">
        <f aca="false">MID(H346,2,1)</f>
        <v>0</v>
      </c>
      <c r="Q347" s="69" t="str">
        <f aca="false">P347</f>
        <v>0</v>
      </c>
      <c r="R347" s="53" t="s">
        <v>76</v>
      </c>
      <c r="S347" s="70" t="s">
        <v>73</v>
      </c>
      <c r="T347" s="68" t="str">
        <f aca="false">MID(I346,2,1)</f>
        <v>0</v>
      </c>
      <c r="U347" s="69" t="str">
        <f aca="false">T347</f>
        <v>0</v>
      </c>
      <c r="V347" s="53" t="s">
        <v>76</v>
      </c>
      <c r="W347" s="70" t="s">
        <v>73</v>
      </c>
      <c r="X347" s="68" t="str">
        <f aca="false">MID(J346,2,1)</f>
        <v>0</v>
      </c>
      <c r="Y347" s="69" t="str">
        <f aca="false">X347</f>
        <v>0</v>
      </c>
      <c r="Z347" s="53" t="s">
        <v>76</v>
      </c>
      <c r="AA347" s="70" t="s">
        <v>73</v>
      </c>
      <c r="AB347" s="68" t="str">
        <f aca="false">MID(K346,2,1)</f>
        <v>0</v>
      </c>
      <c r="AC347" s="69" t="str">
        <f aca="false">AB347</f>
        <v>0</v>
      </c>
      <c r="AD347" s="53" t="s">
        <v>76</v>
      </c>
      <c r="AE347" s="70" t="s">
        <v>73</v>
      </c>
      <c r="AF347" s="89"/>
      <c r="AG347" s="89"/>
      <c r="AH347" s="89"/>
      <c r="AI347" s="89"/>
      <c r="AJ347" s="66"/>
      <c r="AK347" s="66"/>
    </row>
    <row r="348" customFormat="false" ht="15" hidden="false" customHeight="false" outlineLevel="0" collapsed="false">
      <c r="C348" s="53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46"/>
      <c r="P348" s="68" t="str">
        <f aca="false">MID(H346,3,1)</f>
        <v>0</v>
      </c>
      <c r="Q348" s="69" t="str">
        <f aca="false">P348</f>
        <v>0</v>
      </c>
      <c r="R348" s="53" t="s">
        <v>78</v>
      </c>
      <c r="S348" s="70" t="s">
        <v>73</v>
      </c>
      <c r="T348" s="68" t="str">
        <f aca="false">MID(I346,3,1)</f>
        <v>0</v>
      </c>
      <c r="U348" s="69" t="str">
        <f aca="false">T348</f>
        <v>0</v>
      </c>
      <c r="V348" s="53" t="s">
        <v>78</v>
      </c>
      <c r="W348" s="70" t="s">
        <v>73</v>
      </c>
      <c r="X348" s="68" t="str">
        <f aca="false">MID(J346,3,1)</f>
        <v>0</v>
      </c>
      <c r="Y348" s="69" t="str">
        <f aca="false">X348</f>
        <v>0</v>
      </c>
      <c r="Z348" s="53" t="s">
        <v>78</v>
      </c>
      <c r="AA348" s="70" t="s">
        <v>73</v>
      </c>
      <c r="AB348" s="68" t="str">
        <f aca="false">MID(K346,3,1)</f>
        <v>0</v>
      </c>
      <c r="AC348" s="69" t="str">
        <f aca="false">AB348</f>
        <v>0</v>
      </c>
      <c r="AD348" s="53" t="s">
        <v>78</v>
      </c>
      <c r="AE348" s="70" t="s">
        <v>73</v>
      </c>
      <c r="AF348" s="89"/>
      <c r="AG348" s="89"/>
      <c r="AH348" s="89"/>
      <c r="AI348" s="89"/>
      <c r="AJ348" s="66"/>
      <c r="AK348" s="66"/>
    </row>
    <row r="349" customFormat="false" ht="15.75" hidden="false" customHeight="false" outlineLevel="0" collapsed="false">
      <c r="C349" s="53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46"/>
      <c r="P349" s="68" t="str">
        <f aca="false">MID(H346,4,1)</f>
        <v>0</v>
      </c>
      <c r="Q349" s="69" t="str">
        <f aca="false">P349</f>
        <v>0</v>
      </c>
      <c r="R349" s="53" t="s">
        <v>79</v>
      </c>
      <c r="S349" s="70" t="s">
        <v>73</v>
      </c>
      <c r="T349" s="68" t="str">
        <f aca="false">MID(I346,4,1)</f>
        <v>0</v>
      </c>
      <c r="U349" s="69" t="str">
        <f aca="false">T349</f>
        <v>0</v>
      </c>
      <c r="V349" s="53" t="s">
        <v>79</v>
      </c>
      <c r="W349" s="70" t="s">
        <v>73</v>
      </c>
      <c r="X349" s="68" t="str">
        <f aca="false">MID(J346,4,1)</f>
        <v>0</v>
      </c>
      <c r="Y349" s="69" t="str">
        <f aca="false">X349</f>
        <v>0</v>
      </c>
      <c r="Z349" s="53" t="s">
        <v>79</v>
      </c>
      <c r="AA349" s="70" t="s">
        <v>73</v>
      </c>
      <c r="AB349" s="68" t="str">
        <f aca="false">MID(K346,4,1)</f>
        <v>0</v>
      </c>
      <c r="AC349" s="69" t="str">
        <f aca="false">AB349</f>
        <v>0</v>
      </c>
      <c r="AD349" s="53" t="s">
        <v>79</v>
      </c>
      <c r="AE349" s="70" t="s">
        <v>73</v>
      </c>
      <c r="AF349" s="89"/>
      <c r="AG349" s="89"/>
      <c r="AH349" s="89"/>
      <c r="AI349" s="89"/>
      <c r="AJ349" s="66"/>
      <c r="AK349" s="66"/>
    </row>
    <row r="350" customFormat="false" ht="15.75" hidden="false" customHeight="false" outlineLevel="0" collapsed="false">
      <c r="C350" s="53" t="s">
        <v>62</v>
      </c>
      <c r="D350" s="73" t="str">
        <f aca="false">D345</f>
        <v>07</v>
      </c>
      <c r="E350" s="74" t="str">
        <f aca="false">E345</f>
        <v>20</v>
      </c>
      <c r="F350" s="74" t="str">
        <f aca="false">F345</f>
        <v>04</v>
      </c>
      <c r="G350" s="75" t="str">
        <f aca="false">G345</f>
        <v>29</v>
      </c>
      <c r="H350" s="76" t="str">
        <f aca="false">BIN2HEX(H351,2)</f>
        <v>00</v>
      </c>
      <c r="I350" s="77" t="str">
        <f aca="false">BIN2HEX(I351,2)</f>
        <v>00</v>
      </c>
      <c r="J350" s="78" t="str">
        <f aca="false">BIN2HEX(J351,2)</f>
        <v>00</v>
      </c>
      <c r="K350" s="79" t="str">
        <f aca="false">BIN2HEX(K351,2)</f>
        <v>00</v>
      </c>
      <c r="L350" s="131" t="str">
        <f aca="false">L345</f>
        <v>00</v>
      </c>
      <c r="M350" s="81" t="str">
        <f aca="false">IF(LEN(M351)&gt;2,MID(M351,2,2),M351)</f>
        <v>54</v>
      </c>
      <c r="N350" s="46" t="s">
        <v>68</v>
      </c>
      <c r="P350" s="68" t="str">
        <f aca="false">MID(H346,5,1)</f>
        <v>0</v>
      </c>
      <c r="Q350" s="69" t="str">
        <f aca="false">P350</f>
        <v>0</v>
      </c>
      <c r="R350" s="53" t="s">
        <v>80</v>
      </c>
      <c r="S350" s="70" t="s">
        <v>73</v>
      </c>
      <c r="T350" s="68" t="str">
        <f aca="false">MID(I346,5,1)</f>
        <v>0</v>
      </c>
      <c r="U350" s="69" t="str">
        <f aca="false">T350</f>
        <v>0</v>
      </c>
      <c r="V350" s="53" t="s">
        <v>80</v>
      </c>
      <c r="W350" s="70" t="s">
        <v>73</v>
      </c>
      <c r="X350" s="68" t="str">
        <f aca="false">MID(J346,5,1)</f>
        <v>0</v>
      </c>
      <c r="Y350" s="69" t="str">
        <f aca="false">X350</f>
        <v>0</v>
      </c>
      <c r="Z350" s="53" t="s">
        <v>80</v>
      </c>
      <c r="AA350" s="70" t="s">
        <v>73</v>
      </c>
      <c r="AB350" s="68" t="str">
        <f aca="false">MID(K346,5,1)</f>
        <v>0</v>
      </c>
      <c r="AC350" s="69" t="str">
        <f aca="false">AB350</f>
        <v>0</v>
      </c>
      <c r="AD350" s="53" t="s">
        <v>80</v>
      </c>
      <c r="AE350" s="70" t="s">
        <v>73</v>
      </c>
      <c r="AF350" s="89"/>
      <c r="AG350" s="89"/>
      <c r="AH350" s="89"/>
      <c r="AI350" s="89"/>
      <c r="AJ350" s="66"/>
      <c r="AK350" s="66"/>
    </row>
    <row r="351" customFormat="false" ht="15" hidden="false" customHeight="false" outlineLevel="0" collapsed="false">
      <c r="C351" s="53" t="s">
        <v>71</v>
      </c>
      <c r="D351" s="45" t="str">
        <f aca="false">HEX2BIN(D350,8)</f>
        <v>00000111</v>
      </c>
      <c r="E351" s="45" t="str">
        <f aca="false">HEX2BIN(E350,8)</f>
        <v>00100000</v>
      </c>
      <c r="F351" s="45" t="str">
        <f aca="false">HEX2BIN(F350,8)</f>
        <v>00000100</v>
      </c>
      <c r="G351" s="45" t="str">
        <f aca="false">HEX2BIN(G350,8)</f>
        <v>00101001</v>
      </c>
      <c r="H351" s="82" t="str">
        <f aca="false">Q346&amp;Q347&amp;Q348&amp;Q349&amp;Q350&amp;Q351&amp;Q352&amp;Q353</f>
        <v>00000000</v>
      </c>
      <c r="I351" s="45" t="str">
        <f aca="false">U346&amp;U347&amp;U348&amp;U349&amp;U350&amp;U351&amp;U352&amp;U353</f>
        <v>00000000</v>
      </c>
      <c r="J351" s="82" t="str">
        <f aca="false">Y346&amp;Y347&amp;Y348&amp;Y349&amp;Y350&amp;Y351&amp;Y352&amp;Y353</f>
        <v>00000000</v>
      </c>
      <c r="K351" s="82" t="str">
        <f aca="false">AC346&amp;AC347&amp;AC348&amp;AC349&amp;AC350&amp;AC351&amp;AC352&amp;AC353</f>
        <v>00000000</v>
      </c>
      <c r="L351" s="45"/>
      <c r="M351" s="45" t="str">
        <f aca="false">DEC2HEX(M352)</f>
        <v>54</v>
      </c>
      <c r="N351" s="46"/>
      <c r="P351" s="68" t="str">
        <f aca="false">MID(H346,6,1)</f>
        <v>0</v>
      </c>
      <c r="Q351" s="69" t="str">
        <f aca="false">P351</f>
        <v>0</v>
      </c>
      <c r="R351" s="53" t="s">
        <v>83</v>
      </c>
      <c r="S351" s="70" t="s">
        <v>73</v>
      </c>
      <c r="T351" s="68" t="str">
        <f aca="false">MID(I346,6,1)</f>
        <v>0</v>
      </c>
      <c r="U351" s="69" t="str">
        <f aca="false">T351</f>
        <v>0</v>
      </c>
      <c r="V351" s="53" t="s">
        <v>83</v>
      </c>
      <c r="W351" s="70" t="s">
        <v>73</v>
      </c>
      <c r="X351" s="68" t="str">
        <f aca="false">MID(J346,6,1)</f>
        <v>0</v>
      </c>
      <c r="Y351" s="69" t="str">
        <f aca="false">X351</f>
        <v>0</v>
      </c>
      <c r="Z351" s="53" t="s">
        <v>83</v>
      </c>
      <c r="AA351" s="70" t="s">
        <v>73</v>
      </c>
      <c r="AB351" s="68" t="str">
        <f aca="false">MID(K346,6,1)</f>
        <v>0</v>
      </c>
      <c r="AC351" s="69" t="str">
        <f aca="false">AB351</f>
        <v>0</v>
      </c>
      <c r="AD351" s="53" t="s">
        <v>83</v>
      </c>
      <c r="AE351" s="70" t="s">
        <v>73</v>
      </c>
      <c r="AF351" s="89"/>
      <c r="AG351" s="89"/>
      <c r="AH351" s="89"/>
      <c r="AI351" s="89"/>
      <c r="AJ351" s="66"/>
      <c r="AK351" s="66"/>
    </row>
    <row r="352" customFormat="false" ht="15" hidden="false" customHeight="false" outlineLevel="0" collapsed="false">
      <c r="C352" s="53" t="s">
        <v>75</v>
      </c>
      <c r="D352" s="45" t="n">
        <f aca="false">HEX2DEC(D350)</f>
        <v>7</v>
      </c>
      <c r="E352" s="45" t="n">
        <f aca="false">HEX2DEC(E350)</f>
        <v>32</v>
      </c>
      <c r="F352" s="45" t="n">
        <f aca="false">HEX2DEC(F350)</f>
        <v>4</v>
      </c>
      <c r="G352" s="45" t="n">
        <f aca="false">HEX2DEC(G350)</f>
        <v>41</v>
      </c>
      <c r="H352" s="45" t="n">
        <f aca="false">HEX2DEC(H350)</f>
        <v>0</v>
      </c>
      <c r="I352" s="45" t="n">
        <f aca="false">HEX2DEC(I350)</f>
        <v>0</v>
      </c>
      <c r="J352" s="45" t="n">
        <f aca="false">HEX2DEC(J350)</f>
        <v>0</v>
      </c>
      <c r="K352" s="45" t="n">
        <f aca="false">HEX2DEC(K350)</f>
        <v>0</v>
      </c>
      <c r="L352" s="45" t="n">
        <f aca="false">HEX2DEC(L350)</f>
        <v>0</v>
      </c>
      <c r="M352" s="45" t="n">
        <f aca="false">SUM(D352:L352)</f>
        <v>84</v>
      </c>
      <c r="N352" s="46"/>
      <c r="P352" s="68" t="str">
        <f aca="false">MID(H346,7,1)</f>
        <v>0</v>
      </c>
      <c r="Q352" s="69" t="str">
        <f aca="false">P352</f>
        <v>0</v>
      </c>
      <c r="R352" s="53" t="s">
        <v>84</v>
      </c>
      <c r="S352" s="70" t="s">
        <v>73</v>
      </c>
      <c r="T352" s="68" t="str">
        <f aca="false">MID(I346,7,1)</f>
        <v>0</v>
      </c>
      <c r="U352" s="69" t="str">
        <f aca="false">T352</f>
        <v>0</v>
      </c>
      <c r="V352" s="53" t="s">
        <v>84</v>
      </c>
      <c r="W352" s="70" t="s">
        <v>73</v>
      </c>
      <c r="X352" s="68" t="str">
        <f aca="false">MID(J346,7,1)</f>
        <v>0</v>
      </c>
      <c r="Y352" s="69" t="str">
        <f aca="false">X352</f>
        <v>0</v>
      </c>
      <c r="Z352" s="53" t="s">
        <v>84</v>
      </c>
      <c r="AA352" s="70" t="s">
        <v>73</v>
      </c>
      <c r="AB352" s="68" t="str">
        <f aca="false">MID(K346,7,1)</f>
        <v>0</v>
      </c>
      <c r="AC352" s="69" t="str">
        <f aca="false">AB352</f>
        <v>0</v>
      </c>
      <c r="AD352" s="53" t="s">
        <v>84</v>
      </c>
      <c r="AE352" s="70" t="s">
        <v>73</v>
      </c>
      <c r="AF352" s="89"/>
      <c r="AG352" s="89"/>
      <c r="AH352" s="89"/>
      <c r="AI352" s="89"/>
      <c r="AJ352" s="66"/>
      <c r="AK352" s="66"/>
    </row>
    <row r="353" customFormat="false" ht="15.75" hidden="false" customHeight="false" outlineLevel="0" collapsed="false">
      <c r="C353" s="83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5"/>
      <c r="P353" s="86" t="str">
        <f aca="false">MID(H346,8,1)</f>
        <v>0</v>
      </c>
      <c r="Q353" s="93" t="str">
        <f aca="false">P353</f>
        <v>0</v>
      </c>
      <c r="R353" s="83" t="s">
        <v>86</v>
      </c>
      <c r="S353" s="34" t="s">
        <v>73</v>
      </c>
      <c r="T353" s="86" t="str">
        <f aca="false">MID(I346,8,1)</f>
        <v>0</v>
      </c>
      <c r="U353" s="93" t="str">
        <f aca="false">T353</f>
        <v>0</v>
      </c>
      <c r="V353" s="83" t="s">
        <v>86</v>
      </c>
      <c r="W353" s="34" t="s">
        <v>73</v>
      </c>
      <c r="X353" s="86" t="str">
        <f aca="false">MID(J346,8,1)</f>
        <v>0</v>
      </c>
      <c r="Y353" s="93" t="str">
        <f aca="false">X353</f>
        <v>0</v>
      </c>
      <c r="Z353" s="83" t="s">
        <v>86</v>
      </c>
      <c r="AA353" s="34" t="s">
        <v>73</v>
      </c>
      <c r="AB353" s="86" t="str">
        <f aca="false">MID(K346,8,1)</f>
        <v>0</v>
      </c>
      <c r="AC353" s="93" t="str">
        <f aca="false">AB353</f>
        <v>0</v>
      </c>
      <c r="AD353" s="83" t="s">
        <v>86</v>
      </c>
      <c r="AE353" s="34" t="s">
        <v>73</v>
      </c>
      <c r="AF353" s="89"/>
      <c r="AG353" s="89"/>
      <c r="AH353" s="89"/>
      <c r="AI353" s="89"/>
      <c r="AJ353" s="66"/>
      <c r="AK353" s="66"/>
    </row>
    <row r="354" customFormat="false" ht="15.75" hidden="false" customHeight="false" outlineLevel="0" collapsed="false">
      <c r="C354" s="40"/>
      <c r="D354" s="41"/>
      <c r="E354" s="41"/>
      <c r="F354" s="41"/>
      <c r="G354" s="41"/>
      <c r="H354" s="41"/>
      <c r="I354" s="41"/>
      <c r="J354" s="41"/>
      <c r="K354" s="41"/>
      <c r="L354" s="41"/>
      <c r="M354" s="41" t="s">
        <v>47</v>
      </c>
      <c r="N354" s="42"/>
      <c r="P354" s="43" t="s">
        <v>434</v>
      </c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</row>
    <row r="355" customFormat="false" ht="15.75" hidden="false" customHeight="false" outlineLevel="0" collapsed="false">
      <c r="C355" s="53"/>
      <c r="D355" s="44" t="s">
        <v>435</v>
      </c>
      <c r="E355" s="44"/>
      <c r="F355" s="44"/>
      <c r="G355" s="44"/>
      <c r="H355" s="45" t="s">
        <v>50</v>
      </c>
      <c r="I355" s="45" t="s">
        <v>51</v>
      </c>
      <c r="J355" s="45" t="s">
        <v>52</v>
      </c>
      <c r="K355" s="45" t="s">
        <v>53</v>
      </c>
      <c r="L355" s="45" t="s">
        <v>54</v>
      </c>
      <c r="M355" s="45" t="s">
        <v>55</v>
      </c>
      <c r="N355" s="46"/>
      <c r="P355" s="47" t="s">
        <v>436</v>
      </c>
      <c r="Q355" s="47"/>
      <c r="R355" s="47"/>
      <c r="S355" s="47"/>
      <c r="T355" s="48" t="s">
        <v>57</v>
      </c>
      <c r="U355" s="48"/>
      <c r="V355" s="48"/>
      <c r="W355" s="48"/>
      <c r="X355" s="49" t="s">
        <v>58</v>
      </c>
      <c r="Y355" s="49"/>
      <c r="Z355" s="49"/>
      <c r="AA355" s="49"/>
      <c r="AB355" s="50" t="s">
        <v>59</v>
      </c>
      <c r="AC355" s="50"/>
      <c r="AD355" s="50"/>
      <c r="AE355" s="50"/>
      <c r="AF355" s="92" t="s">
        <v>103</v>
      </c>
      <c r="AG355" s="92"/>
      <c r="AH355" s="92"/>
      <c r="AI355" s="92"/>
      <c r="AJ355" s="52" t="s">
        <v>61</v>
      </c>
      <c r="AK355" s="52"/>
    </row>
    <row r="356" customFormat="false" ht="15.75" hidden="false" customHeight="false" outlineLevel="0" collapsed="false">
      <c r="C356" s="53" t="s">
        <v>62</v>
      </c>
      <c r="D356" s="54" t="s">
        <v>63</v>
      </c>
      <c r="E356" s="55" t="s">
        <v>131</v>
      </c>
      <c r="F356" s="74" t="str">
        <f aca="false">MID(A34,4,2)</f>
        <v>04</v>
      </c>
      <c r="G356" s="56" t="s">
        <v>183</v>
      </c>
      <c r="H356" s="78" t="str">
        <f aca="false">MID(A34,8,2)</f>
        <v>00</v>
      </c>
      <c r="I356" s="115" t="str">
        <f aca="false">MID(A34,10,2)</f>
        <v>00</v>
      </c>
      <c r="J356" s="115" t="str">
        <f aca="false">MID(A34,12,2)</f>
        <v>00</v>
      </c>
      <c r="K356" s="116" t="str">
        <f aca="false">MID(A34,14,2)</f>
        <v>00</v>
      </c>
      <c r="L356" s="116" t="str">
        <f aca="false">MID(A34,16,2)</f>
        <v>00</v>
      </c>
      <c r="M356" s="117" t="str">
        <f aca="false">MID(A34,18,2)</f>
        <v>00</v>
      </c>
      <c r="N356" s="46" t="s">
        <v>67</v>
      </c>
      <c r="P356" s="89"/>
      <c r="Q356" s="89"/>
      <c r="R356" s="89"/>
      <c r="S356" s="89"/>
      <c r="T356" s="62" t="s">
        <v>67</v>
      </c>
      <c r="U356" s="63" t="s">
        <v>68</v>
      </c>
      <c r="V356" s="64" t="s">
        <v>69</v>
      </c>
      <c r="W356" s="46"/>
      <c r="X356" s="62" t="s">
        <v>67</v>
      </c>
      <c r="Y356" s="63" t="s">
        <v>68</v>
      </c>
      <c r="Z356" s="64" t="s">
        <v>69</v>
      </c>
      <c r="AA356" s="46"/>
      <c r="AB356" s="62" t="s">
        <v>67</v>
      </c>
      <c r="AC356" s="63" t="s">
        <v>68</v>
      </c>
      <c r="AD356" s="64" t="s">
        <v>69</v>
      </c>
      <c r="AE356" s="46"/>
      <c r="AF356" s="62" t="s">
        <v>67</v>
      </c>
      <c r="AG356" s="63" t="s">
        <v>68</v>
      </c>
      <c r="AH356" s="64" t="s">
        <v>69</v>
      </c>
      <c r="AI356" s="65"/>
      <c r="AJ356" s="66" t="s">
        <v>70</v>
      </c>
      <c r="AK356" s="66"/>
    </row>
    <row r="357" customFormat="false" ht="15" hidden="false" customHeight="false" outlineLevel="0" collapsed="false">
      <c r="C357" s="53" t="s">
        <v>71</v>
      </c>
      <c r="D357" s="45" t="str">
        <f aca="false">HEX2BIN(D356,8)</f>
        <v>00000111</v>
      </c>
      <c r="E357" s="45" t="str">
        <f aca="false">HEX2BIN(E356,8)</f>
        <v>00100000</v>
      </c>
      <c r="F357" s="45" t="str">
        <f aca="false">HEX2BIN(F356,8)</f>
        <v>00000100</v>
      </c>
      <c r="G357" s="45" t="str">
        <f aca="false">HEX2BIN(G356,8)</f>
        <v>00110000</v>
      </c>
      <c r="H357" s="45" t="str">
        <f aca="false">HEX2BIN(H356,8)</f>
        <v>00000000</v>
      </c>
      <c r="I357" s="45" t="str">
        <f aca="false">HEX2BIN(I356,8)</f>
        <v>00000000</v>
      </c>
      <c r="J357" s="45" t="str">
        <f aca="false">HEX2BIN(J356,8)</f>
        <v>00000000</v>
      </c>
      <c r="K357" s="45" t="str">
        <f aca="false">HEX2BIN(K356,8)</f>
        <v>00000000</v>
      </c>
      <c r="L357" s="45" t="str">
        <f aca="false">HEX2BIN(L356,8)</f>
        <v>00000000</v>
      </c>
      <c r="M357" s="65"/>
      <c r="N357" s="46"/>
      <c r="P357" s="89"/>
      <c r="Q357" s="89"/>
      <c r="R357" s="89"/>
      <c r="S357" s="89"/>
      <c r="T357" s="68" t="str">
        <f aca="false">MID(I357,1,1)</f>
        <v>0</v>
      </c>
      <c r="U357" s="69" t="str">
        <f aca="false">T357</f>
        <v>0</v>
      </c>
      <c r="V357" s="53" t="s">
        <v>72</v>
      </c>
      <c r="W357" s="70" t="s">
        <v>73</v>
      </c>
      <c r="X357" s="68" t="str">
        <f aca="false">MID(J357,1,1)</f>
        <v>0</v>
      </c>
      <c r="Y357" s="69" t="str">
        <f aca="false">X357</f>
        <v>0</v>
      </c>
      <c r="Z357" s="53" t="s">
        <v>72</v>
      </c>
      <c r="AA357" s="70" t="s">
        <v>73</v>
      </c>
      <c r="AB357" s="68" t="str">
        <f aca="false">MID(K357,1,1)</f>
        <v>0</v>
      </c>
      <c r="AC357" s="69" t="str">
        <f aca="false">AB357</f>
        <v>0</v>
      </c>
      <c r="AD357" s="53" t="s">
        <v>72</v>
      </c>
      <c r="AE357" s="70" t="s">
        <v>73</v>
      </c>
      <c r="AF357" s="68" t="str">
        <f aca="false">MID(L357,1,1)</f>
        <v>0</v>
      </c>
      <c r="AG357" s="69" t="str">
        <f aca="false">AF357</f>
        <v>0</v>
      </c>
      <c r="AH357" s="53" t="s">
        <v>72</v>
      </c>
      <c r="AI357" s="70" t="s">
        <v>73</v>
      </c>
      <c r="AJ357" s="66"/>
      <c r="AK357" s="66"/>
    </row>
    <row r="358" customFormat="false" ht="15" hidden="false" customHeight="false" outlineLevel="0" collapsed="false">
      <c r="C358" s="53" t="s">
        <v>75</v>
      </c>
      <c r="D358" s="45" t="n">
        <f aca="false">HEX2DEC(D356)</f>
        <v>7</v>
      </c>
      <c r="E358" s="45" t="n">
        <f aca="false">HEX2DEC(E356)</f>
        <v>32</v>
      </c>
      <c r="F358" s="45" t="n">
        <f aca="false">HEX2DEC(F356)</f>
        <v>4</v>
      </c>
      <c r="G358" s="45" t="n">
        <f aca="false">HEX2DEC(G356)</f>
        <v>48</v>
      </c>
      <c r="H358" s="45" t="n">
        <f aca="false">HEX2DEC(H356)</f>
        <v>0</v>
      </c>
      <c r="I358" s="45" t="n">
        <f aca="false">HEX2DEC(I356)</f>
        <v>0</v>
      </c>
      <c r="J358" s="45" t="n">
        <f aca="false">HEX2DEC(J356)</f>
        <v>0</v>
      </c>
      <c r="K358" s="45" t="n">
        <f aca="false">HEX2DEC(K356)</f>
        <v>0</v>
      </c>
      <c r="L358" s="45" t="n">
        <f aca="false">HEX2DEC(L356)</f>
        <v>0</v>
      </c>
      <c r="M358" s="45" t="n">
        <f aca="false">SUM(D358:L358)</f>
        <v>91</v>
      </c>
      <c r="N358" s="46"/>
      <c r="P358" s="89"/>
      <c r="Q358" s="89"/>
      <c r="R358" s="89"/>
      <c r="S358" s="89"/>
      <c r="T358" s="68" t="str">
        <f aca="false">MID(I357,2,1)</f>
        <v>0</v>
      </c>
      <c r="U358" s="69" t="str">
        <f aca="false">T358</f>
        <v>0</v>
      </c>
      <c r="V358" s="53" t="s">
        <v>76</v>
      </c>
      <c r="W358" s="70" t="s">
        <v>73</v>
      </c>
      <c r="X358" s="68" t="str">
        <f aca="false">MID(J357,2,1)</f>
        <v>0</v>
      </c>
      <c r="Y358" s="69" t="str">
        <f aca="false">X358</f>
        <v>0</v>
      </c>
      <c r="Z358" s="53" t="s">
        <v>76</v>
      </c>
      <c r="AA358" s="70" t="s">
        <v>73</v>
      </c>
      <c r="AB358" s="68" t="str">
        <f aca="false">MID(K357,2,1)</f>
        <v>0</v>
      </c>
      <c r="AC358" s="69" t="str">
        <f aca="false">AB358</f>
        <v>0</v>
      </c>
      <c r="AD358" s="53" t="s">
        <v>76</v>
      </c>
      <c r="AE358" s="70" t="s">
        <v>73</v>
      </c>
      <c r="AF358" s="68" t="str">
        <f aca="false">MID(L357,2,1)</f>
        <v>0</v>
      </c>
      <c r="AG358" s="69" t="str">
        <f aca="false">AF358</f>
        <v>0</v>
      </c>
      <c r="AH358" s="53" t="s">
        <v>76</v>
      </c>
      <c r="AI358" s="70" t="s">
        <v>73</v>
      </c>
      <c r="AJ358" s="66"/>
      <c r="AK358" s="66"/>
    </row>
    <row r="359" customFormat="false" ht="15" hidden="false" customHeight="false" outlineLevel="0" collapsed="false">
      <c r="C359" s="53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46"/>
      <c r="P359" s="89"/>
      <c r="Q359" s="89"/>
      <c r="R359" s="89"/>
      <c r="S359" s="89"/>
      <c r="T359" s="68" t="str">
        <f aca="false">MID(I357,3,1)</f>
        <v>0</v>
      </c>
      <c r="U359" s="69" t="str">
        <f aca="false">T359</f>
        <v>0</v>
      </c>
      <c r="V359" s="53" t="s">
        <v>78</v>
      </c>
      <c r="W359" s="70" t="s">
        <v>73</v>
      </c>
      <c r="X359" s="68" t="str">
        <f aca="false">MID(J357,3,1)</f>
        <v>0</v>
      </c>
      <c r="Y359" s="69" t="str">
        <f aca="false">X359</f>
        <v>0</v>
      </c>
      <c r="Z359" s="53" t="s">
        <v>78</v>
      </c>
      <c r="AA359" s="70" t="s">
        <v>73</v>
      </c>
      <c r="AB359" s="68" t="str">
        <f aca="false">MID(K357,3,1)</f>
        <v>0</v>
      </c>
      <c r="AC359" s="69" t="str">
        <f aca="false">AB359</f>
        <v>0</v>
      </c>
      <c r="AD359" s="53" t="s">
        <v>78</v>
      </c>
      <c r="AE359" s="70" t="s">
        <v>73</v>
      </c>
      <c r="AF359" s="68" t="str">
        <f aca="false">MID(L357,3,1)</f>
        <v>0</v>
      </c>
      <c r="AG359" s="69" t="str">
        <f aca="false">AF359</f>
        <v>0</v>
      </c>
      <c r="AH359" s="53" t="s">
        <v>78</v>
      </c>
      <c r="AI359" s="70" t="s">
        <v>73</v>
      </c>
      <c r="AJ359" s="66"/>
      <c r="AK359" s="66"/>
    </row>
    <row r="360" customFormat="false" ht="15.75" hidden="false" customHeight="false" outlineLevel="0" collapsed="false">
      <c r="C360" s="53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46"/>
      <c r="P360" s="89"/>
      <c r="Q360" s="89"/>
      <c r="R360" s="89"/>
      <c r="S360" s="89"/>
      <c r="T360" s="68" t="str">
        <f aca="false">MID(I357,4,1)</f>
        <v>0</v>
      </c>
      <c r="U360" s="69" t="str">
        <f aca="false">T360</f>
        <v>0</v>
      </c>
      <c r="V360" s="53" t="s">
        <v>79</v>
      </c>
      <c r="W360" s="70" t="s">
        <v>73</v>
      </c>
      <c r="X360" s="68" t="str">
        <f aca="false">MID(J357,4,1)</f>
        <v>0</v>
      </c>
      <c r="Y360" s="69" t="str">
        <f aca="false">X360</f>
        <v>0</v>
      </c>
      <c r="Z360" s="53" t="s">
        <v>79</v>
      </c>
      <c r="AA360" s="70" t="s">
        <v>73</v>
      </c>
      <c r="AB360" s="68" t="str">
        <f aca="false">MID(K357,4,1)</f>
        <v>0</v>
      </c>
      <c r="AC360" s="69" t="str">
        <f aca="false">AB360</f>
        <v>0</v>
      </c>
      <c r="AD360" s="53" t="s">
        <v>79</v>
      </c>
      <c r="AE360" s="70" t="s">
        <v>73</v>
      </c>
      <c r="AF360" s="68" t="str">
        <f aca="false">MID(L357,4,1)</f>
        <v>0</v>
      </c>
      <c r="AG360" s="69" t="str">
        <f aca="false">AF360</f>
        <v>0</v>
      </c>
      <c r="AH360" s="53" t="s">
        <v>79</v>
      </c>
      <c r="AI360" s="70" t="s">
        <v>73</v>
      </c>
      <c r="AJ360" s="66"/>
      <c r="AK360" s="66"/>
    </row>
    <row r="361" customFormat="false" ht="15.75" hidden="false" customHeight="false" outlineLevel="0" collapsed="false">
      <c r="C361" s="53" t="s">
        <v>62</v>
      </c>
      <c r="D361" s="73" t="str">
        <f aca="false">D356</f>
        <v>07</v>
      </c>
      <c r="E361" s="74" t="str">
        <f aca="false">E356</f>
        <v>20</v>
      </c>
      <c r="F361" s="74" t="str">
        <f aca="false">F356</f>
        <v>04</v>
      </c>
      <c r="G361" s="75" t="str">
        <f aca="false">G356</f>
        <v>30</v>
      </c>
      <c r="H361" s="141" t="str">
        <f aca="false">H356</f>
        <v>00</v>
      </c>
      <c r="I361" s="77" t="str">
        <f aca="false">BIN2HEX(I362,2)</f>
        <v>00</v>
      </c>
      <c r="J361" s="78" t="str">
        <f aca="false">BIN2HEX(J362,2)</f>
        <v>00</v>
      </c>
      <c r="K361" s="79" t="str">
        <f aca="false">BIN2HEX(K362,2)</f>
        <v>00</v>
      </c>
      <c r="L361" s="80" t="str">
        <f aca="false">BIN2HEX(L362,2)</f>
        <v>00</v>
      </c>
      <c r="M361" s="81" t="str">
        <f aca="false">IF(LEN(M362)&gt;2,MID(M362,2,2),M362)</f>
        <v>5B</v>
      </c>
      <c r="N361" s="46" t="s">
        <v>68</v>
      </c>
      <c r="P361" s="89"/>
      <c r="Q361" s="89"/>
      <c r="R361" s="89"/>
      <c r="S361" s="89"/>
      <c r="T361" s="68" t="str">
        <f aca="false">MID(I357,5,1)</f>
        <v>0</v>
      </c>
      <c r="U361" s="69" t="str">
        <f aca="false">T361</f>
        <v>0</v>
      </c>
      <c r="V361" s="53" t="s">
        <v>80</v>
      </c>
      <c r="W361" s="70" t="s">
        <v>73</v>
      </c>
      <c r="X361" s="68" t="str">
        <f aca="false">MID(J357,5,1)</f>
        <v>0</v>
      </c>
      <c r="Y361" s="69" t="str">
        <f aca="false">X361</f>
        <v>0</v>
      </c>
      <c r="Z361" s="53" t="s">
        <v>80</v>
      </c>
      <c r="AA361" s="70" t="s">
        <v>73</v>
      </c>
      <c r="AB361" s="68" t="str">
        <f aca="false">MID(K357,5,1)</f>
        <v>0</v>
      </c>
      <c r="AC361" s="69" t="str">
        <f aca="false">AB361</f>
        <v>0</v>
      </c>
      <c r="AD361" s="53" t="s">
        <v>80</v>
      </c>
      <c r="AE361" s="70" t="s">
        <v>73</v>
      </c>
      <c r="AF361" s="68" t="str">
        <f aca="false">MID(L357,5,1)</f>
        <v>0</v>
      </c>
      <c r="AG361" s="69" t="str">
        <f aca="false">AF361</f>
        <v>0</v>
      </c>
      <c r="AH361" s="53" t="s">
        <v>80</v>
      </c>
      <c r="AI361" s="70" t="s">
        <v>73</v>
      </c>
      <c r="AJ361" s="66"/>
      <c r="AK361" s="66"/>
    </row>
    <row r="362" customFormat="false" ht="15" hidden="false" customHeight="false" outlineLevel="0" collapsed="false">
      <c r="C362" s="53" t="s">
        <v>71</v>
      </c>
      <c r="D362" s="45" t="str">
        <f aca="false">HEX2BIN(D361,8)</f>
        <v>00000111</v>
      </c>
      <c r="E362" s="45" t="str">
        <f aca="false">HEX2BIN(E361,8)</f>
        <v>00100000</v>
      </c>
      <c r="F362" s="45" t="str">
        <f aca="false">HEX2BIN(F361,8)</f>
        <v>00000100</v>
      </c>
      <c r="G362" s="45" t="str">
        <f aca="false">HEX2BIN(G361,8)</f>
        <v>00110000</v>
      </c>
      <c r="H362" s="82"/>
      <c r="I362" s="45" t="str">
        <f aca="false">U357&amp;U358&amp;U359&amp;U360&amp;U361&amp;U362&amp;U363&amp;U364</f>
        <v>00000000</v>
      </c>
      <c r="J362" s="82" t="str">
        <f aca="false">Y357&amp;Y358&amp;Y359&amp;Y360&amp;Y361&amp;Y362&amp;Y363&amp;Y364</f>
        <v>00000000</v>
      </c>
      <c r="K362" s="82" t="str">
        <f aca="false">AC357&amp;AC358&amp;AC359&amp;AC360&amp;AC361&amp;AC362&amp;AC363&amp;AC364</f>
        <v>00000000</v>
      </c>
      <c r="L362" s="45" t="str">
        <f aca="false">AG357&amp;AG358&amp;AG359&amp;AG360&amp;AG361&amp;AG362&amp;AG363&amp;AG364</f>
        <v>00000000</v>
      </c>
      <c r="M362" s="45" t="str">
        <f aca="false">DEC2HEX(M363)</f>
        <v>5B</v>
      </c>
      <c r="N362" s="46"/>
      <c r="P362" s="89"/>
      <c r="Q362" s="89"/>
      <c r="R362" s="89"/>
      <c r="S362" s="89"/>
      <c r="T362" s="68" t="str">
        <f aca="false">MID(I357,6,1)</f>
        <v>0</v>
      </c>
      <c r="U362" s="69" t="str">
        <f aca="false">T362</f>
        <v>0</v>
      </c>
      <c r="V362" s="53" t="s">
        <v>83</v>
      </c>
      <c r="W362" s="70" t="s">
        <v>73</v>
      </c>
      <c r="X362" s="68" t="str">
        <f aca="false">MID(J357,6,1)</f>
        <v>0</v>
      </c>
      <c r="Y362" s="69" t="str">
        <f aca="false">X362</f>
        <v>0</v>
      </c>
      <c r="Z362" s="53" t="s">
        <v>83</v>
      </c>
      <c r="AA362" s="70" t="s">
        <v>73</v>
      </c>
      <c r="AB362" s="68" t="str">
        <f aca="false">MID(K357,6,1)</f>
        <v>0</v>
      </c>
      <c r="AC362" s="69" t="str">
        <f aca="false">AB362</f>
        <v>0</v>
      </c>
      <c r="AD362" s="53" t="s">
        <v>83</v>
      </c>
      <c r="AE362" s="70" t="s">
        <v>73</v>
      </c>
      <c r="AF362" s="68" t="str">
        <f aca="false">MID(L357,6,1)</f>
        <v>0</v>
      </c>
      <c r="AG362" s="69" t="str">
        <f aca="false">AF362</f>
        <v>0</v>
      </c>
      <c r="AH362" s="53" t="s">
        <v>83</v>
      </c>
      <c r="AI362" s="70" t="s">
        <v>73</v>
      </c>
      <c r="AJ362" s="66"/>
      <c r="AK362" s="66"/>
    </row>
    <row r="363" customFormat="false" ht="15" hidden="false" customHeight="false" outlineLevel="0" collapsed="false">
      <c r="C363" s="53" t="s">
        <v>75</v>
      </c>
      <c r="D363" s="45" t="n">
        <f aca="false">HEX2DEC(D361)</f>
        <v>7</v>
      </c>
      <c r="E363" s="45" t="n">
        <f aca="false">HEX2DEC(E361)</f>
        <v>32</v>
      </c>
      <c r="F363" s="45" t="n">
        <f aca="false">HEX2DEC(F361)</f>
        <v>4</v>
      </c>
      <c r="G363" s="45" t="n">
        <f aca="false">HEX2DEC(G361)</f>
        <v>48</v>
      </c>
      <c r="H363" s="45" t="n">
        <f aca="false">HEX2DEC(H361)</f>
        <v>0</v>
      </c>
      <c r="I363" s="45" t="n">
        <f aca="false">HEX2DEC(I361)</f>
        <v>0</v>
      </c>
      <c r="J363" s="45" t="n">
        <f aca="false">HEX2DEC(J361)</f>
        <v>0</v>
      </c>
      <c r="K363" s="45" t="n">
        <f aca="false">HEX2DEC(K361)</f>
        <v>0</v>
      </c>
      <c r="L363" s="45" t="n">
        <f aca="false">HEX2DEC(L361)</f>
        <v>0</v>
      </c>
      <c r="M363" s="45" t="n">
        <f aca="false">SUM(D363:L363)</f>
        <v>91</v>
      </c>
      <c r="N363" s="46"/>
      <c r="P363" s="89"/>
      <c r="Q363" s="89"/>
      <c r="R363" s="89"/>
      <c r="S363" s="89"/>
      <c r="T363" s="68" t="str">
        <f aca="false">MID(I357,7,1)</f>
        <v>0</v>
      </c>
      <c r="U363" s="69" t="str">
        <f aca="false">T363</f>
        <v>0</v>
      </c>
      <c r="V363" s="53" t="s">
        <v>84</v>
      </c>
      <c r="W363" s="70" t="s">
        <v>73</v>
      </c>
      <c r="X363" s="68" t="str">
        <f aca="false">MID(J357,7,1)</f>
        <v>0</v>
      </c>
      <c r="Y363" s="69" t="str">
        <f aca="false">X363</f>
        <v>0</v>
      </c>
      <c r="Z363" s="53" t="s">
        <v>84</v>
      </c>
      <c r="AA363" s="70" t="s">
        <v>73</v>
      </c>
      <c r="AB363" s="68" t="str">
        <f aca="false">MID(K357,7,1)</f>
        <v>0</v>
      </c>
      <c r="AC363" s="69" t="str">
        <f aca="false">AB363</f>
        <v>0</v>
      </c>
      <c r="AD363" s="53" t="s">
        <v>84</v>
      </c>
      <c r="AE363" s="70" t="s">
        <v>73</v>
      </c>
      <c r="AF363" s="68" t="str">
        <f aca="false">MID(L357,7,1)</f>
        <v>0</v>
      </c>
      <c r="AG363" s="69" t="str">
        <f aca="false">AF363</f>
        <v>0</v>
      </c>
      <c r="AH363" s="53" t="s">
        <v>84</v>
      </c>
      <c r="AI363" s="70" t="s">
        <v>73</v>
      </c>
      <c r="AJ363" s="66"/>
      <c r="AK363" s="66"/>
    </row>
    <row r="364" customFormat="false" ht="15.75" hidden="false" customHeight="false" outlineLevel="0" collapsed="false">
      <c r="C364" s="83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5"/>
      <c r="P364" s="89"/>
      <c r="Q364" s="89"/>
      <c r="R364" s="89"/>
      <c r="S364" s="89"/>
      <c r="T364" s="86" t="str">
        <f aca="false">MID(I357,8,1)</f>
        <v>0</v>
      </c>
      <c r="U364" s="93" t="str">
        <f aca="false">T364</f>
        <v>0</v>
      </c>
      <c r="V364" s="83" t="s">
        <v>86</v>
      </c>
      <c r="W364" s="34" t="s">
        <v>73</v>
      </c>
      <c r="X364" s="86" t="str">
        <f aca="false">MID(J357,8,1)</f>
        <v>0</v>
      </c>
      <c r="Y364" s="93" t="str">
        <f aca="false">X364</f>
        <v>0</v>
      </c>
      <c r="Z364" s="83" t="s">
        <v>86</v>
      </c>
      <c r="AA364" s="34" t="s">
        <v>73</v>
      </c>
      <c r="AB364" s="86" t="str">
        <f aca="false">MID(K357,8,1)</f>
        <v>0</v>
      </c>
      <c r="AC364" s="93" t="str">
        <f aca="false">AB364</f>
        <v>0</v>
      </c>
      <c r="AD364" s="83" t="s">
        <v>86</v>
      </c>
      <c r="AE364" s="34" t="s">
        <v>73</v>
      </c>
      <c r="AF364" s="86" t="str">
        <f aca="false">MID(L357,8,1)</f>
        <v>0</v>
      </c>
      <c r="AG364" s="93" t="str">
        <f aca="false">AF364</f>
        <v>0</v>
      </c>
      <c r="AH364" s="83" t="s">
        <v>86</v>
      </c>
      <c r="AI364" s="34" t="s">
        <v>73</v>
      </c>
      <c r="AJ364" s="66"/>
      <c r="AK364" s="66"/>
    </row>
    <row r="365" customFormat="false" ht="15.75" hidden="false" customHeight="false" outlineLevel="0" collapsed="false">
      <c r="C365" s="40"/>
      <c r="D365" s="41"/>
      <c r="E365" s="41"/>
      <c r="F365" s="41"/>
      <c r="G365" s="41"/>
      <c r="H365" s="41"/>
      <c r="I365" s="41"/>
      <c r="J365" s="41"/>
      <c r="K365" s="41"/>
      <c r="L365" s="41"/>
      <c r="M365" s="41" t="s">
        <v>47</v>
      </c>
      <c r="N365" s="42"/>
      <c r="P365" s="43" t="s">
        <v>437</v>
      </c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</row>
    <row r="366" customFormat="false" ht="15.75" hidden="false" customHeight="false" outlineLevel="0" collapsed="false">
      <c r="C366" s="53"/>
      <c r="D366" s="44" t="s">
        <v>438</v>
      </c>
      <c r="E366" s="44"/>
      <c r="F366" s="44"/>
      <c r="G366" s="44"/>
      <c r="H366" s="45" t="s">
        <v>50</v>
      </c>
      <c r="I366" s="45" t="s">
        <v>51</v>
      </c>
      <c r="J366" s="45" t="s">
        <v>52</v>
      </c>
      <c r="K366" s="45" t="s">
        <v>53</v>
      </c>
      <c r="L366" s="45" t="s">
        <v>54</v>
      </c>
      <c r="M366" s="45" t="s">
        <v>55</v>
      </c>
      <c r="N366" s="46"/>
      <c r="P366" s="47" t="s">
        <v>56</v>
      </c>
      <c r="Q366" s="47"/>
      <c r="R366" s="47"/>
      <c r="S366" s="47"/>
      <c r="T366" s="48" t="s">
        <v>57</v>
      </c>
      <c r="U366" s="48"/>
      <c r="V366" s="48"/>
      <c r="W366" s="48"/>
      <c r="X366" s="49" t="s">
        <v>321</v>
      </c>
      <c r="Y366" s="49"/>
      <c r="Z366" s="49"/>
      <c r="AA366" s="49"/>
      <c r="AB366" s="50" t="s">
        <v>439</v>
      </c>
      <c r="AC366" s="50"/>
      <c r="AD366" s="50"/>
      <c r="AE366" s="50"/>
      <c r="AF366" s="92" t="s">
        <v>103</v>
      </c>
      <c r="AG366" s="92"/>
      <c r="AH366" s="92"/>
      <c r="AI366" s="92"/>
      <c r="AJ366" s="52" t="s">
        <v>61</v>
      </c>
      <c r="AK366" s="52"/>
    </row>
    <row r="367" customFormat="false" ht="15.75" hidden="false" customHeight="false" outlineLevel="0" collapsed="false">
      <c r="C367" s="53" t="s">
        <v>62</v>
      </c>
      <c r="D367" s="54" t="s">
        <v>63</v>
      </c>
      <c r="E367" s="55" t="s">
        <v>131</v>
      </c>
      <c r="F367" s="74" t="str">
        <f aca="false">MID(A35,4,2)</f>
        <v>04</v>
      </c>
      <c r="G367" s="56" t="s">
        <v>106</v>
      </c>
      <c r="H367" s="78" t="str">
        <f aca="false">MID(A35,8,2)</f>
        <v>00</v>
      </c>
      <c r="I367" s="115" t="str">
        <f aca="false">MID(A35,10,2)</f>
        <v>00</v>
      </c>
      <c r="J367" s="115" t="str">
        <f aca="false">MID(A35,12,2)</f>
        <v>00</v>
      </c>
      <c r="K367" s="116" t="str">
        <f aca="false">MID(A35,14,2)</f>
        <v>00</v>
      </c>
      <c r="L367" s="116" t="str">
        <f aca="false">MID(A35,16,2)</f>
        <v>00</v>
      </c>
      <c r="M367" s="117" t="str">
        <f aca="false">MID(A35,18,2)</f>
        <v>00</v>
      </c>
      <c r="N367" s="46" t="s">
        <v>67</v>
      </c>
      <c r="P367" s="62" t="s">
        <v>67</v>
      </c>
      <c r="Q367" s="63" t="s">
        <v>68</v>
      </c>
      <c r="R367" s="64" t="s">
        <v>69</v>
      </c>
      <c r="S367" s="46"/>
      <c r="T367" s="62" t="s">
        <v>67</v>
      </c>
      <c r="U367" s="63" t="s">
        <v>68</v>
      </c>
      <c r="V367" s="64" t="s">
        <v>69</v>
      </c>
      <c r="W367" s="46"/>
      <c r="X367" s="89"/>
      <c r="Y367" s="89"/>
      <c r="Z367" s="89"/>
      <c r="AA367" s="89"/>
      <c r="AB367" s="89"/>
      <c r="AC367" s="89"/>
      <c r="AD367" s="89"/>
      <c r="AE367" s="89"/>
      <c r="AF367" s="62" t="s">
        <v>67</v>
      </c>
      <c r="AG367" s="63" t="s">
        <v>68</v>
      </c>
      <c r="AH367" s="64" t="s">
        <v>69</v>
      </c>
      <c r="AI367" s="65"/>
      <c r="AJ367" s="66" t="s">
        <v>70</v>
      </c>
      <c r="AK367" s="66"/>
    </row>
    <row r="368" customFormat="false" ht="15" hidden="false" customHeight="false" outlineLevel="0" collapsed="false">
      <c r="C368" s="53" t="s">
        <v>71</v>
      </c>
      <c r="D368" s="45" t="str">
        <f aca="false">HEX2BIN(D367,8)</f>
        <v>00000111</v>
      </c>
      <c r="E368" s="45" t="str">
        <f aca="false">HEX2BIN(E367,8)</f>
        <v>00100000</v>
      </c>
      <c r="F368" s="45" t="str">
        <f aca="false">HEX2BIN(F367,8)</f>
        <v>00000100</v>
      </c>
      <c r="G368" s="45" t="str">
        <f aca="false">HEX2BIN(G367,8)</f>
        <v>00110001</v>
      </c>
      <c r="H368" s="45" t="str">
        <f aca="false">HEX2BIN(H367,8)</f>
        <v>00000000</v>
      </c>
      <c r="I368" s="45" t="str">
        <f aca="false">HEX2BIN(I367,8)</f>
        <v>00000000</v>
      </c>
      <c r="J368" s="45" t="str">
        <f aca="false">HEX2BIN(J367,8)</f>
        <v>00000000</v>
      </c>
      <c r="K368" s="45" t="str">
        <f aca="false">HEX2BIN(K367,8)</f>
        <v>00000000</v>
      </c>
      <c r="L368" s="45" t="str">
        <f aca="false">HEX2BIN(L367,8)</f>
        <v>00000000</v>
      </c>
      <c r="M368" s="65"/>
      <c r="N368" s="46"/>
      <c r="P368" s="68" t="str">
        <f aca="false">MID(H368,1,1)</f>
        <v>0</v>
      </c>
      <c r="Q368" s="69" t="str">
        <f aca="false">P368</f>
        <v>0</v>
      </c>
      <c r="R368" s="53" t="s">
        <v>72</v>
      </c>
      <c r="S368" s="70" t="s">
        <v>73</v>
      </c>
      <c r="T368" s="68" t="str">
        <f aca="false">MID(I368,1,1)</f>
        <v>0</v>
      </c>
      <c r="U368" s="69" t="str">
        <f aca="false">T368</f>
        <v>0</v>
      </c>
      <c r="V368" s="53" t="s">
        <v>72</v>
      </c>
      <c r="W368" s="70" t="s">
        <v>73</v>
      </c>
      <c r="X368" s="89"/>
      <c r="Y368" s="89"/>
      <c r="Z368" s="89"/>
      <c r="AA368" s="89"/>
      <c r="AB368" s="89"/>
      <c r="AC368" s="89"/>
      <c r="AD368" s="89"/>
      <c r="AE368" s="89"/>
      <c r="AF368" s="68" t="str">
        <f aca="false">MID(L368,1,1)</f>
        <v>0</v>
      </c>
      <c r="AG368" s="69" t="str">
        <f aca="false">AF368</f>
        <v>0</v>
      </c>
      <c r="AH368" s="53" t="s">
        <v>72</v>
      </c>
      <c r="AI368" s="70" t="s">
        <v>73</v>
      </c>
      <c r="AJ368" s="66"/>
      <c r="AK368" s="66"/>
    </row>
    <row r="369" customFormat="false" ht="15" hidden="false" customHeight="false" outlineLevel="0" collapsed="false">
      <c r="C369" s="53" t="s">
        <v>75</v>
      </c>
      <c r="D369" s="45" t="n">
        <f aca="false">HEX2DEC(D367)</f>
        <v>7</v>
      </c>
      <c r="E369" s="45" t="n">
        <f aca="false">HEX2DEC(E367)</f>
        <v>32</v>
      </c>
      <c r="F369" s="45" t="n">
        <f aca="false">HEX2DEC(F367)</f>
        <v>4</v>
      </c>
      <c r="G369" s="45" t="n">
        <f aca="false">HEX2DEC(G367)</f>
        <v>49</v>
      </c>
      <c r="H369" s="45" t="n">
        <f aca="false">HEX2DEC(H367)</f>
        <v>0</v>
      </c>
      <c r="I369" s="45" t="n">
        <f aca="false">HEX2DEC(I367)</f>
        <v>0</v>
      </c>
      <c r="J369" s="45" t="n">
        <f aca="false">HEX2DEC(J367)</f>
        <v>0</v>
      </c>
      <c r="K369" s="45" t="n">
        <f aca="false">HEX2DEC(K367)</f>
        <v>0</v>
      </c>
      <c r="L369" s="45" t="n">
        <f aca="false">HEX2DEC(L367)</f>
        <v>0</v>
      </c>
      <c r="M369" s="45" t="n">
        <f aca="false">SUM(D369:L369)</f>
        <v>92</v>
      </c>
      <c r="N369" s="46"/>
      <c r="P369" s="68" t="str">
        <f aca="false">MID(H368,2,1)</f>
        <v>0</v>
      </c>
      <c r="Q369" s="69" t="str">
        <f aca="false">P369</f>
        <v>0</v>
      </c>
      <c r="R369" s="53" t="s">
        <v>76</v>
      </c>
      <c r="S369" s="70" t="s">
        <v>73</v>
      </c>
      <c r="T369" s="68" t="str">
        <f aca="false">MID(I368,2,1)</f>
        <v>0</v>
      </c>
      <c r="U369" s="69" t="str">
        <f aca="false">T369</f>
        <v>0</v>
      </c>
      <c r="V369" s="53" t="s">
        <v>76</v>
      </c>
      <c r="W369" s="70" t="s">
        <v>73</v>
      </c>
      <c r="X369" s="89"/>
      <c r="Y369" s="89"/>
      <c r="Z369" s="89"/>
      <c r="AA369" s="89"/>
      <c r="AB369" s="89"/>
      <c r="AC369" s="89"/>
      <c r="AD369" s="89"/>
      <c r="AE369" s="89"/>
      <c r="AF369" s="68" t="str">
        <f aca="false">MID(L368,2,1)</f>
        <v>0</v>
      </c>
      <c r="AG369" s="69" t="str">
        <f aca="false">AF369</f>
        <v>0</v>
      </c>
      <c r="AH369" s="53" t="s">
        <v>76</v>
      </c>
      <c r="AI369" s="70" t="s">
        <v>73</v>
      </c>
      <c r="AJ369" s="66"/>
      <c r="AK369" s="66"/>
    </row>
    <row r="370" customFormat="false" ht="15" hidden="false" customHeight="false" outlineLevel="0" collapsed="false">
      <c r="C370" s="53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46"/>
      <c r="P370" s="68" t="str">
        <f aca="false">MID(H368,3,1)</f>
        <v>0</v>
      </c>
      <c r="Q370" s="69" t="str">
        <f aca="false">P370</f>
        <v>0</v>
      </c>
      <c r="R370" s="53" t="s">
        <v>78</v>
      </c>
      <c r="S370" s="70" t="s">
        <v>73</v>
      </c>
      <c r="T370" s="68" t="str">
        <f aca="false">MID(I368,3,1)</f>
        <v>0</v>
      </c>
      <c r="U370" s="69" t="str">
        <f aca="false">T370</f>
        <v>0</v>
      </c>
      <c r="V370" s="53" t="s">
        <v>78</v>
      </c>
      <c r="W370" s="70" t="s">
        <v>73</v>
      </c>
      <c r="X370" s="89"/>
      <c r="Y370" s="89"/>
      <c r="Z370" s="89"/>
      <c r="AA370" s="89"/>
      <c r="AB370" s="89"/>
      <c r="AC370" s="89"/>
      <c r="AD370" s="89"/>
      <c r="AE370" s="89"/>
      <c r="AF370" s="68" t="str">
        <f aca="false">MID(L368,3,1)</f>
        <v>0</v>
      </c>
      <c r="AG370" s="69" t="str">
        <f aca="false">AF370</f>
        <v>0</v>
      </c>
      <c r="AH370" s="53" t="s">
        <v>78</v>
      </c>
      <c r="AI370" s="70" t="s">
        <v>73</v>
      </c>
      <c r="AJ370" s="66"/>
      <c r="AK370" s="66"/>
    </row>
    <row r="371" customFormat="false" ht="15.75" hidden="false" customHeight="false" outlineLevel="0" collapsed="false">
      <c r="C371" s="53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46"/>
      <c r="P371" s="68" t="str">
        <f aca="false">MID(H368,4,1)</f>
        <v>0</v>
      </c>
      <c r="Q371" s="69" t="str">
        <f aca="false">P371</f>
        <v>0</v>
      </c>
      <c r="R371" s="53" t="s">
        <v>79</v>
      </c>
      <c r="S371" s="70" t="s">
        <v>73</v>
      </c>
      <c r="T371" s="68" t="str">
        <f aca="false">MID(I368,4,1)</f>
        <v>0</v>
      </c>
      <c r="U371" s="69" t="str">
        <f aca="false">T371</f>
        <v>0</v>
      </c>
      <c r="V371" s="53" t="s">
        <v>79</v>
      </c>
      <c r="W371" s="70" t="s">
        <v>73</v>
      </c>
      <c r="X371" s="89"/>
      <c r="Y371" s="89"/>
      <c r="Z371" s="89"/>
      <c r="AA371" s="89"/>
      <c r="AB371" s="89"/>
      <c r="AC371" s="89"/>
      <c r="AD371" s="89"/>
      <c r="AE371" s="89"/>
      <c r="AF371" s="68" t="str">
        <f aca="false">MID(L368,4,1)</f>
        <v>0</v>
      </c>
      <c r="AG371" s="69" t="str">
        <f aca="false">AF371</f>
        <v>0</v>
      </c>
      <c r="AH371" s="53" t="s">
        <v>79</v>
      </c>
      <c r="AI371" s="70" t="s">
        <v>73</v>
      </c>
      <c r="AJ371" s="66"/>
      <c r="AK371" s="66"/>
    </row>
    <row r="372" customFormat="false" ht="15.75" hidden="false" customHeight="false" outlineLevel="0" collapsed="false">
      <c r="C372" s="53" t="s">
        <v>62</v>
      </c>
      <c r="D372" s="73" t="str">
        <f aca="false">D367</f>
        <v>07</v>
      </c>
      <c r="E372" s="74" t="str">
        <f aca="false">E367</f>
        <v>20</v>
      </c>
      <c r="F372" s="74" t="str">
        <f aca="false">F367</f>
        <v>04</v>
      </c>
      <c r="G372" s="75" t="str">
        <f aca="false">G367</f>
        <v>31</v>
      </c>
      <c r="H372" s="76" t="str">
        <f aca="false">BIN2HEX(H373,2)</f>
        <v>00</v>
      </c>
      <c r="I372" s="77" t="str">
        <f aca="false">BIN2HEX(I373,2)</f>
        <v>00</v>
      </c>
      <c r="J372" s="139" t="str">
        <f aca="false">J367</f>
        <v>00</v>
      </c>
      <c r="K372" s="130" t="str">
        <f aca="false">K367</f>
        <v>00</v>
      </c>
      <c r="L372" s="80" t="str">
        <f aca="false">BIN2HEX(L373,2)</f>
        <v>00</v>
      </c>
      <c r="M372" s="81" t="str">
        <f aca="false">IF(LEN(M373)&gt;2,MID(M373,2,2),M373)</f>
        <v>5C</v>
      </c>
      <c r="N372" s="46" t="s">
        <v>68</v>
      </c>
      <c r="P372" s="68" t="str">
        <f aca="false">MID(H368,5,1)</f>
        <v>0</v>
      </c>
      <c r="Q372" s="69" t="str">
        <f aca="false">P372</f>
        <v>0</v>
      </c>
      <c r="R372" s="53" t="s">
        <v>80</v>
      </c>
      <c r="S372" s="70" t="s">
        <v>73</v>
      </c>
      <c r="T372" s="68" t="str">
        <f aca="false">MID(I368,5,1)</f>
        <v>0</v>
      </c>
      <c r="U372" s="69" t="str">
        <f aca="false">T372</f>
        <v>0</v>
      </c>
      <c r="V372" s="53" t="s">
        <v>80</v>
      </c>
      <c r="W372" s="70" t="s">
        <v>73</v>
      </c>
      <c r="X372" s="89"/>
      <c r="Y372" s="89"/>
      <c r="Z372" s="89"/>
      <c r="AA372" s="89"/>
      <c r="AB372" s="89"/>
      <c r="AC372" s="89"/>
      <c r="AD372" s="89"/>
      <c r="AE372" s="89"/>
      <c r="AF372" s="68" t="str">
        <f aca="false">MID(L368,5,1)</f>
        <v>0</v>
      </c>
      <c r="AG372" s="69" t="str">
        <f aca="false">AF372</f>
        <v>0</v>
      </c>
      <c r="AH372" s="53" t="s">
        <v>80</v>
      </c>
      <c r="AI372" s="70" t="s">
        <v>73</v>
      </c>
      <c r="AJ372" s="66"/>
      <c r="AK372" s="66"/>
    </row>
    <row r="373" customFormat="false" ht="15" hidden="false" customHeight="false" outlineLevel="0" collapsed="false">
      <c r="C373" s="53" t="s">
        <v>71</v>
      </c>
      <c r="D373" s="45" t="str">
        <f aca="false">HEX2BIN(D372,8)</f>
        <v>00000111</v>
      </c>
      <c r="E373" s="45" t="str">
        <f aca="false">HEX2BIN(E372,8)</f>
        <v>00100000</v>
      </c>
      <c r="F373" s="45" t="str">
        <f aca="false">HEX2BIN(F372,8)</f>
        <v>00000100</v>
      </c>
      <c r="G373" s="45" t="str">
        <f aca="false">HEX2BIN(G372,8)</f>
        <v>00110001</v>
      </c>
      <c r="H373" s="82" t="str">
        <f aca="false">Q368&amp;Q369&amp;Q370&amp;Q371&amp;Q372&amp;Q373&amp;Q374&amp;Q375</f>
        <v>00000000</v>
      </c>
      <c r="I373" s="45" t="str">
        <f aca="false">U368&amp;U369&amp;U370&amp;U371&amp;U372&amp;U373&amp;U374&amp;U375</f>
        <v>00000000</v>
      </c>
      <c r="J373" s="82"/>
      <c r="K373" s="82"/>
      <c r="L373" s="45" t="str">
        <f aca="false">AG368&amp;AG369&amp;AG370&amp;AG371&amp;AG372&amp;AG373&amp;AG374&amp;AG375</f>
        <v>00000000</v>
      </c>
      <c r="M373" s="45" t="str">
        <f aca="false">DEC2HEX(M374)</f>
        <v>5C</v>
      </c>
      <c r="N373" s="46"/>
      <c r="P373" s="68" t="str">
        <f aca="false">MID(H368,6,1)</f>
        <v>0</v>
      </c>
      <c r="Q373" s="69" t="str">
        <f aca="false">P373</f>
        <v>0</v>
      </c>
      <c r="R373" s="53" t="s">
        <v>83</v>
      </c>
      <c r="S373" s="70" t="s">
        <v>73</v>
      </c>
      <c r="T373" s="68" t="str">
        <f aca="false">MID(I368,6,1)</f>
        <v>0</v>
      </c>
      <c r="U373" s="69" t="str">
        <f aca="false">T373</f>
        <v>0</v>
      </c>
      <c r="V373" s="53" t="s">
        <v>83</v>
      </c>
      <c r="W373" s="70" t="s">
        <v>73</v>
      </c>
      <c r="X373" s="89"/>
      <c r="Y373" s="89"/>
      <c r="Z373" s="89"/>
      <c r="AA373" s="89"/>
      <c r="AB373" s="89"/>
      <c r="AC373" s="89"/>
      <c r="AD373" s="89"/>
      <c r="AE373" s="89"/>
      <c r="AF373" s="68" t="str">
        <f aca="false">MID(L368,6,1)</f>
        <v>0</v>
      </c>
      <c r="AG373" s="69" t="str">
        <f aca="false">AF373</f>
        <v>0</v>
      </c>
      <c r="AH373" s="53" t="s">
        <v>83</v>
      </c>
      <c r="AI373" s="70" t="s">
        <v>73</v>
      </c>
      <c r="AJ373" s="66"/>
      <c r="AK373" s="66"/>
    </row>
    <row r="374" customFormat="false" ht="15" hidden="false" customHeight="false" outlineLevel="0" collapsed="false">
      <c r="C374" s="53" t="s">
        <v>75</v>
      </c>
      <c r="D374" s="45" t="n">
        <f aca="false">HEX2DEC(D372)</f>
        <v>7</v>
      </c>
      <c r="E374" s="45" t="n">
        <f aca="false">HEX2DEC(E372)</f>
        <v>32</v>
      </c>
      <c r="F374" s="45" t="n">
        <f aca="false">HEX2DEC(F372)</f>
        <v>4</v>
      </c>
      <c r="G374" s="45" t="n">
        <f aca="false">HEX2DEC(G372)</f>
        <v>49</v>
      </c>
      <c r="H374" s="45" t="n">
        <f aca="false">HEX2DEC(H372)</f>
        <v>0</v>
      </c>
      <c r="I374" s="45" t="n">
        <f aca="false">HEX2DEC(I372)</f>
        <v>0</v>
      </c>
      <c r="J374" s="45" t="n">
        <f aca="false">HEX2DEC(J372)</f>
        <v>0</v>
      </c>
      <c r="K374" s="45" t="n">
        <f aca="false">HEX2DEC(K372)</f>
        <v>0</v>
      </c>
      <c r="L374" s="45" t="n">
        <f aca="false">HEX2DEC(L372)</f>
        <v>0</v>
      </c>
      <c r="M374" s="45" t="n">
        <f aca="false">SUM(D374:L374)</f>
        <v>92</v>
      </c>
      <c r="N374" s="46"/>
      <c r="P374" s="68" t="str">
        <f aca="false">MID(H368,7,1)</f>
        <v>0</v>
      </c>
      <c r="Q374" s="69" t="str">
        <f aca="false">P374</f>
        <v>0</v>
      </c>
      <c r="R374" s="53" t="s">
        <v>84</v>
      </c>
      <c r="S374" s="70" t="s">
        <v>73</v>
      </c>
      <c r="T374" s="68" t="str">
        <f aca="false">MID(I368,7,1)</f>
        <v>0</v>
      </c>
      <c r="U374" s="69" t="str">
        <f aca="false">T374</f>
        <v>0</v>
      </c>
      <c r="V374" s="53" t="s">
        <v>84</v>
      </c>
      <c r="W374" s="70" t="s">
        <v>73</v>
      </c>
      <c r="X374" s="89"/>
      <c r="Y374" s="89"/>
      <c r="Z374" s="89"/>
      <c r="AA374" s="89"/>
      <c r="AB374" s="89"/>
      <c r="AC374" s="89"/>
      <c r="AD374" s="89"/>
      <c r="AE374" s="89"/>
      <c r="AF374" s="68" t="str">
        <f aca="false">MID(L368,7,1)</f>
        <v>0</v>
      </c>
      <c r="AG374" s="69" t="str">
        <f aca="false">AF374</f>
        <v>0</v>
      </c>
      <c r="AH374" s="53" t="s">
        <v>84</v>
      </c>
      <c r="AI374" s="70" t="s">
        <v>73</v>
      </c>
      <c r="AJ374" s="66"/>
      <c r="AK374" s="66"/>
    </row>
    <row r="375" customFormat="false" ht="15.75" hidden="false" customHeight="false" outlineLevel="0" collapsed="false">
      <c r="C375" s="83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5"/>
      <c r="P375" s="86" t="str">
        <f aca="false">MID(H368,8,1)</f>
        <v>0</v>
      </c>
      <c r="Q375" s="93" t="str">
        <f aca="false">P375</f>
        <v>0</v>
      </c>
      <c r="R375" s="83" t="s">
        <v>86</v>
      </c>
      <c r="S375" s="34" t="s">
        <v>73</v>
      </c>
      <c r="T375" s="86" t="str">
        <f aca="false">MID(I368,8,1)</f>
        <v>0</v>
      </c>
      <c r="U375" s="93" t="str">
        <f aca="false">T375</f>
        <v>0</v>
      </c>
      <c r="V375" s="83" t="s">
        <v>86</v>
      </c>
      <c r="W375" s="34" t="s">
        <v>73</v>
      </c>
      <c r="X375" s="89"/>
      <c r="Y375" s="89"/>
      <c r="Z375" s="89"/>
      <c r="AA375" s="89"/>
      <c r="AB375" s="89"/>
      <c r="AC375" s="89"/>
      <c r="AD375" s="89"/>
      <c r="AE375" s="89"/>
      <c r="AF375" s="86" t="str">
        <f aca="false">MID(L368,8,1)</f>
        <v>0</v>
      </c>
      <c r="AG375" s="93" t="str">
        <f aca="false">AF375</f>
        <v>0</v>
      </c>
      <c r="AH375" s="83" t="s">
        <v>86</v>
      </c>
      <c r="AI375" s="34" t="s">
        <v>73</v>
      </c>
      <c r="AJ375" s="66"/>
      <c r="AK375" s="66"/>
    </row>
    <row r="376" customFormat="false" ht="15.75" hidden="false" customHeight="false" outlineLevel="0" collapsed="false">
      <c r="C376" s="40"/>
      <c r="D376" s="41"/>
      <c r="E376" s="41"/>
      <c r="F376" s="41"/>
      <c r="G376" s="41"/>
      <c r="H376" s="41"/>
      <c r="I376" s="41"/>
      <c r="J376" s="41"/>
      <c r="K376" s="41"/>
      <c r="L376" s="41"/>
      <c r="M376" s="41" t="s">
        <v>47</v>
      </c>
      <c r="N376" s="42"/>
      <c r="P376" s="43" t="s">
        <v>440</v>
      </c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</row>
    <row r="377" customFormat="false" ht="15.75" hidden="false" customHeight="false" outlineLevel="0" collapsed="false">
      <c r="C377" s="53"/>
      <c r="D377" s="44" t="s">
        <v>441</v>
      </c>
      <c r="E377" s="44"/>
      <c r="F377" s="44"/>
      <c r="G377" s="44"/>
      <c r="H377" s="45" t="s">
        <v>50</v>
      </c>
      <c r="I377" s="45" t="s">
        <v>51</v>
      </c>
      <c r="J377" s="45" t="s">
        <v>52</v>
      </c>
      <c r="K377" s="45" t="s">
        <v>53</v>
      </c>
      <c r="L377" s="45" t="s">
        <v>54</v>
      </c>
      <c r="M377" s="45" t="s">
        <v>55</v>
      </c>
      <c r="N377" s="46"/>
      <c r="P377" s="47" t="s">
        <v>56</v>
      </c>
      <c r="Q377" s="47"/>
      <c r="R377" s="47"/>
      <c r="S377" s="47"/>
      <c r="T377" s="48" t="s">
        <v>57</v>
      </c>
      <c r="U377" s="48"/>
      <c r="V377" s="48"/>
      <c r="W377" s="48"/>
      <c r="X377" s="49" t="s">
        <v>58</v>
      </c>
      <c r="Y377" s="49"/>
      <c r="Z377" s="49"/>
      <c r="AA377" s="49"/>
      <c r="AB377" s="50" t="s">
        <v>59</v>
      </c>
      <c r="AC377" s="50"/>
      <c r="AD377" s="50"/>
      <c r="AE377" s="50"/>
      <c r="AF377" s="92" t="s">
        <v>103</v>
      </c>
      <c r="AG377" s="92"/>
      <c r="AH377" s="92"/>
      <c r="AI377" s="92"/>
      <c r="AJ377" s="52" t="s">
        <v>61</v>
      </c>
      <c r="AK377" s="52"/>
    </row>
    <row r="378" customFormat="false" ht="15.75" hidden="false" customHeight="false" outlineLevel="0" collapsed="false">
      <c r="C378" s="53" t="s">
        <v>62</v>
      </c>
      <c r="D378" s="54" t="s">
        <v>63</v>
      </c>
      <c r="E378" s="55" t="s">
        <v>131</v>
      </c>
      <c r="F378" s="74" t="str">
        <f aca="false">MID(A36,4,2)</f>
        <v>04</v>
      </c>
      <c r="G378" s="56" t="s">
        <v>186</v>
      </c>
      <c r="H378" s="78" t="str">
        <f aca="false">MID(A36,8,2)</f>
        <v>00</v>
      </c>
      <c r="I378" s="115" t="str">
        <f aca="false">MID(A36,10,2)</f>
        <v>00</v>
      </c>
      <c r="J378" s="115" t="str">
        <f aca="false">MID(A36,12,2)</f>
        <v>00</v>
      </c>
      <c r="K378" s="116" t="str">
        <f aca="false">MID(A36,14,2)</f>
        <v>00</v>
      </c>
      <c r="L378" s="116" t="str">
        <f aca="false">MID(A36,16,2)</f>
        <v>00</v>
      </c>
      <c r="M378" s="117" t="str">
        <f aca="false">MID(A36,18,2)</f>
        <v>00</v>
      </c>
      <c r="N378" s="46" t="s">
        <v>67</v>
      </c>
      <c r="P378" s="62" t="s">
        <v>67</v>
      </c>
      <c r="Q378" s="63" t="s">
        <v>68</v>
      </c>
      <c r="R378" s="64" t="s">
        <v>69</v>
      </c>
      <c r="S378" s="46"/>
      <c r="T378" s="62" t="s">
        <v>67</v>
      </c>
      <c r="U378" s="63" t="s">
        <v>68</v>
      </c>
      <c r="V378" s="64" t="s">
        <v>69</v>
      </c>
      <c r="W378" s="46"/>
      <c r="X378" s="62" t="s">
        <v>67</v>
      </c>
      <c r="Y378" s="63" t="s">
        <v>68</v>
      </c>
      <c r="Z378" s="64" t="s">
        <v>69</v>
      </c>
      <c r="AA378" s="46"/>
      <c r="AB378" s="62" t="s">
        <v>67</v>
      </c>
      <c r="AC378" s="63" t="s">
        <v>68</v>
      </c>
      <c r="AD378" s="64" t="s">
        <v>69</v>
      </c>
      <c r="AE378" s="46"/>
      <c r="AF378" s="62" t="s">
        <v>67</v>
      </c>
      <c r="AG378" s="63" t="s">
        <v>68</v>
      </c>
      <c r="AH378" s="64" t="s">
        <v>69</v>
      </c>
      <c r="AI378" s="65"/>
      <c r="AJ378" s="66" t="s">
        <v>70</v>
      </c>
      <c r="AK378" s="66"/>
    </row>
    <row r="379" customFormat="false" ht="15" hidden="false" customHeight="false" outlineLevel="0" collapsed="false">
      <c r="C379" s="53" t="s">
        <v>71</v>
      </c>
      <c r="D379" s="45" t="str">
        <f aca="false">HEX2BIN(D378,8)</f>
        <v>00000111</v>
      </c>
      <c r="E379" s="45" t="str">
        <f aca="false">HEX2BIN(E378,8)</f>
        <v>00100000</v>
      </c>
      <c r="F379" s="45" t="str">
        <f aca="false">HEX2BIN(F378,8)</f>
        <v>00000100</v>
      </c>
      <c r="G379" s="45" t="str">
        <f aca="false">HEX2BIN(G378,8)</f>
        <v>00110010</v>
      </c>
      <c r="H379" s="45" t="str">
        <f aca="false">HEX2BIN(H378,8)</f>
        <v>00000000</v>
      </c>
      <c r="I379" s="45" t="str">
        <f aca="false">HEX2BIN(I378,8)</f>
        <v>00000000</v>
      </c>
      <c r="J379" s="45" t="str">
        <f aca="false">HEX2BIN(J378,8)</f>
        <v>00000000</v>
      </c>
      <c r="K379" s="45" t="str">
        <f aca="false">HEX2BIN(K378,8)</f>
        <v>00000000</v>
      </c>
      <c r="L379" s="45" t="str">
        <f aca="false">HEX2BIN(L378,8)</f>
        <v>00000000</v>
      </c>
      <c r="M379" s="65"/>
      <c r="N379" s="46"/>
      <c r="P379" s="68" t="str">
        <f aca="false">MID(H379,1,1)</f>
        <v>0</v>
      </c>
      <c r="Q379" s="69" t="str">
        <f aca="false">P379</f>
        <v>0</v>
      </c>
      <c r="R379" s="53" t="s">
        <v>72</v>
      </c>
      <c r="S379" s="70" t="s">
        <v>73</v>
      </c>
      <c r="T379" s="68" t="str">
        <f aca="false">MID(I379,1,1)</f>
        <v>0</v>
      </c>
      <c r="U379" s="69" t="str">
        <f aca="false">T379</f>
        <v>0</v>
      </c>
      <c r="V379" s="53" t="s">
        <v>72</v>
      </c>
      <c r="W379" s="70" t="s">
        <v>73</v>
      </c>
      <c r="X379" s="68" t="str">
        <f aca="false">MID(J379,1,1)</f>
        <v>0</v>
      </c>
      <c r="Y379" s="69" t="str">
        <f aca="false">X379</f>
        <v>0</v>
      </c>
      <c r="Z379" s="53" t="s">
        <v>72</v>
      </c>
      <c r="AA379" s="70" t="s">
        <v>73</v>
      </c>
      <c r="AB379" s="68" t="str">
        <f aca="false">MID(K379,1,1)</f>
        <v>0</v>
      </c>
      <c r="AC379" s="69" t="str">
        <f aca="false">AB379</f>
        <v>0</v>
      </c>
      <c r="AD379" s="53" t="s">
        <v>72</v>
      </c>
      <c r="AE379" s="70" t="s">
        <v>73</v>
      </c>
      <c r="AF379" s="68" t="str">
        <f aca="false">MID(L379,1,1)</f>
        <v>0</v>
      </c>
      <c r="AG379" s="69" t="str">
        <f aca="false">AF379</f>
        <v>0</v>
      </c>
      <c r="AH379" s="53" t="s">
        <v>72</v>
      </c>
      <c r="AI379" s="70" t="s">
        <v>73</v>
      </c>
      <c r="AJ379" s="66"/>
      <c r="AK379" s="66"/>
    </row>
    <row r="380" customFormat="false" ht="15" hidden="false" customHeight="false" outlineLevel="0" collapsed="false">
      <c r="C380" s="53" t="s">
        <v>75</v>
      </c>
      <c r="D380" s="45" t="n">
        <f aca="false">HEX2DEC(D378)</f>
        <v>7</v>
      </c>
      <c r="E380" s="45" t="n">
        <f aca="false">HEX2DEC(E378)</f>
        <v>32</v>
      </c>
      <c r="F380" s="45" t="n">
        <f aca="false">HEX2DEC(F378)</f>
        <v>4</v>
      </c>
      <c r="G380" s="45" t="n">
        <f aca="false">HEX2DEC(G378)</f>
        <v>50</v>
      </c>
      <c r="H380" s="45" t="n">
        <f aca="false">HEX2DEC(H378)</f>
        <v>0</v>
      </c>
      <c r="I380" s="45" t="n">
        <f aca="false">HEX2DEC(I378)</f>
        <v>0</v>
      </c>
      <c r="J380" s="45" t="n">
        <f aca="false">HEX2DEC(J378)</f>
        <v>0</v>
      </c>
      <c r="K380" s="45" t="n">
        <f aca="false">HEX2DEC(K378)</f>
        <v>0</v>
      </c>
      <c r="L380" s="45" t="n">
        <f aca="false">HEX2DEC(L378)</f>
        <v>0</v>
      </c>
      <c r="M380" s="45" t="n">
        <f aca="false">SUM(D380:L380)</f>
        <v>93</v>
      </c>
      <c r="N380" s="46"/>
      <c r="P380" s="68" t="str">
        <f aca="false">MID(H379,2,1)</f>
        <v>0</v>
      </c>
      <c r="Q380" s="69" t="str">
        <f aca="false">P380</f>
        <v>0</v>
      </c>
      <c r="R380" s="53" t="s">
        <v>76</v>
      </c>
      <c r="S380" s="70" t="s">
        <v>73</v>
      </c>
      <c r="T380" s="68" t="str">
        <f aca="false">MID(I379,2,1)</f>
        <v>0</v>
      </c>
      <c r="U380" s="69" t="str">
        <f aca="false">T380</f>
        <v>0</v>
      </c>
      <c r="V380" s="53" t="s">
        <v>76</v>
      </c>
      <c r="W380" s="70" t="s">
        <v>73</v>
      </c>
      <c r="X380" s="68" t="str">
        <f aca="false">MID(J379,2,1)</f>
        <v>0</v>
      </c>
      <c r="Y380" s="69" t="str">
        <f aca="false">X380</f>
        <v>0</v>
      </c>
      <c r="Z380" s="53" t="s">
        <v>76</v>
      </c>
      <c r="AA380" s="70" t="s">
        <v>73</v>
      </c>
      <c r="AB380" s="68" t="str">
        <f aca="false">MID(K379,2,1)</f>
        <v>0</v>
      </c>
      <c r="AC380" s="69" t="str">
        <f aca="false">AB380</f>
        <v>0</v>
      </c>
      <c r="AD380" s="53" t="s">
        <v>76</v>
      </c>
      <c r="AE380" s="70" t="s">
        <v>73</v>
      </c>
      <c r="AF380" s="68" t="str">
        <f aca="false">MID(L379,2,1)</f>
        <v>0</v>
      </c>
      <c r="AG380" s="69" t="str">
        <f aca="false">AF380</f>
        <v>0</v>
      </c>
      <c r="AH380" s="53" t="s">
        <v>76</v>
      </c>
      <c r="AI380" s="70" t="s">
        <v>73</v>
      </c>
      <c r="AJ380" s="66"/>
      <c r="AK380" s="66"/>
    </row>
    <row r="381" customFormat="false" ht="15" hidden="false" customHeight="false" outlineLevel="0" collapsed="false">
      <c r="C381" s="53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46"/>
      <c r="P381" s="68" t="str">
        <f aca="false">MID(H379,3,1)</f>
        <v>0</v>
      </c>
      <c r="Q381" s="69" t="str">
        <f aca="false">P381</f>
        <v>0</v>
      </c>
      <c r="R381" s="53" t="s">
        <v>78</v>
      </c>
      <c r="S381" s="70" t="s">
        <v>73</v>
      </c>
      <c r="T381" s="68" t="str">
        <f aca="false">MID(I379,3,1)</f>
        <v>0</v>
      </c>
      <c r="U381" s="69" t="str">
        <f aca="false">T381</f>
        <v>0</v>
      </c>
      <c r="V381" s="53" t="s">
        <v>78</v>
      </c>
      <c r="W381" s="70" t="s">
        <v>73</v>
      </c>
      <c r="X381" s="68" t="str">
        <f aca="false">MID(J379,3,1)</f>
        <v>0</v>
      </c>
      <c r="Y381" s="69" t="str">
        <f aca="false">X381</f>
        <v>0</v>
      </c>
      <c r="Z381" s="53" t="s">
        <v>78</v>
      </c>
      <c r="AA381" s="70" t="s">
        <v>73</v>
      </c>
      <c r="AB381" s="68" t="str">
        <f aca="false">MID(K379,3,1)</f>
        <v>0</v>
      </c>
      <c r="AC381" s="69" t="str">
        <f aca="false">AB381</f>
        <v>0</v>
      </c>
      <c r="AD381" s="53" t="s">
        <v>78</v>
      </c>
      <c r="AE381" s="70" t="s">
        <v>73</v>
      </c>
      <c r="AF381" s="68" t="str">
        <f aca="false">MID(L379,3,1)</f>
        <v>0</v>
      </c>
      <c r="AG381" s="69" t="str">
        <f aca="false">AF381</f>
        <v>0</v>
      </c>
      <c r="AH381" s="53" t="s">
        <v>78</v>
      </c>
      <c r="AI381" s="70" t="s">
        <v>73</v>
      </c>
      <c r="AJ381" s="66"/>
      <c r="AK381" s="66"/>
    </row>
    <row r="382" customFormat="false" ht="15.75" hidden="false" customHeight="false" outlineLevel="0" collapsed="false">
      <c r="C382" s="53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46"/>
      <c r="P382" s="68" t="str">
        <f aca="false">MID(H379,4,1)</f>
        <v>0</v>
      </c>
      <c r="Q382" s="69" t="str">
        <f aca="false">P382</f>
        <v>0</v>
      </c>
      <c r="R382" s="53" t="s">
        <v>79</v>
      </c>
      <c r="S382" s="70" t="s">
        <v>73</v>
      </c>
      <c r="T382" s="68" t="str">
        <f aca="false">MID(I379,4,1)</f>
        <v>0</v>
      </c>
      <c r="U382" s="69" t="str">
        <f aca="false">T382</f>
        <v>0</v>
      </c>
      <c r="V382" s="53" t="s">
        <v>79</v>
      </c>
      <c r="W382" s="70" t="s">
        <v>73</v>
      </c>
      <c r="X382" s="68" t="str">
        <f aca="false">MID(J379,4,1)</f>
        <v>0</v>
      </c>
      <c r="Y382" s="69" t="str">
        <f aca="false">X382</f>
        <v>0</v>
      </c>
      <c r="Z382" s="53" t="s">
        <v>79</v>
      </c>
      <c r="AA382" s="70" t="s">
        <v>73</v>
      </c>
      <c r="AB382" s="68" t="str">
        <f aca="false">MID(K379,4,1)</f>
        <v>0</v>
      </c>
      <c r="AC382" s="69" t="str">
        <f aca="false">AB382</f>
        <v>0</v>
      </c>
      <c r="AD382" s="53" t="s">
        <v>79</v>
      </c>
      <c r="AE382" s="70" t="s">
        <v>73</v>
      </c>
      <c r="AF382" s="68" t="str">
        <f aca="false">MID(L379,4,1)</f>
        <v>0</v>
      </c>
      <c r="AG382" s="69" t="str">
        <f aca="false">AF382</f>
        <v>0</v>
      </c>
      <c r="AH382" s="53" t="s">
        <v>79</v>
      </c>
      <c r="AI382" s="70" t="s">
        <v>73</v>
      </c>
      <c r="AJ382" s="66"/>
      <c r="AK382" s="66"/>
    </row>
    <row r="383" customFormat="false" ht="15.75" hidden="false" customHeight="false" outlineLevel="0" collapsed="false">
      <c r="C383" s="53" t="s">
        <v>62</v>
      </c>
      <c r="D383" s="73" t="str">
        <f aca="false">D378</f>
        <v>07</v>
      </c>
      <c r="E383" s="74" t="str">
        <f aca="false">E378</f>
        <v>20</v>
      </c>
      <c r="F383" s="74" t="str">
        <f aca="false">F378</f>
        <v>04</v>
      </c>
      <c r="G383" s="75" t="str">
        <f aca="false">G378</f>
        <v>32</v>
      </c>
      <c r="H383" s="76" t="str">
        <f aca="false">BIN2HEX(H384,2)</f>
        <v>00</v>
      </c>
      <c r="I383" s="77" t="str">
        <f aca="false">BIN2HEX(I384,2)</f>
        <v>00</v>
      </c>
      <c r="J383" s="78" t="str">
        <f aca="false">BIN2HEX(J384,2)</f>
        <v>00</v>
      </c>
      <c r="K383" s="79" t="str">
        <f aca="false">BIN2HEX(K384,2)</f>
        <v>00</v>
      </c>
      <c r="L383" s="80" t="str">
        <f aca="false">BIN2HEX(L384,2)</f>
        <v>00</v>
      </c>
      <c r="M383" s="81" t="str">
        <f aca="false">IF(LEN(M384)&gt;2,MID(M384,2,2),M384)</f>
        <v>5D</v>
      </c>
      <c r="N383" s="46" t="s">
        <v>68</v>
      </c>
      <c r="P383" s="68" t="str">
        <f aca="false">MID(H379,5,1)</f>
        <v>0</v>
      </c>
      <c r="Q383" s="69" t="str">
        <f aca="false">P383</f>
        <v>0</v>
      </c>
      <c r="R383" s="53" t="s">
        <v>80</v>
      </c>
      <c r="S383" s="70" t="s">
        <v>73</v>
      </c>
      <c r="T383" s="68" t="str">
        <f aca="false">MID(I379,5,1)</f>
        <v>0</v>
      </c>
      <c r="U383" s="69" t="str">
        <f aca="false">T383</f>
        <v>0</v>
      </c>
      <c r="V383" s="53" t="s">
        <v>80</v>
      </c>
      <c r="W383" s="70" t="s">
        <v>73</v>
      </c>
      <c r="X383" s="68" t="str">
        <f aca="false">MID(J379,5,1)</f>
        <v>0</v>
      </c>
      <c r="Y383" s="69" t="str">
        <f aca="false">X383</f>
        <v>0</v>
      </c>
      <c r="Z383" s="53" t="s">
        <v>80</v>
      </c>
      <c r="AA383" s="70" t="s">
        <v>73</v>
      </c>
      <c r="AB383" s="68" t="str">
        <f aca="false">MID(K379,5,1)</f>
        <v>0</v>
      </c>
      <c r="AC383" s="69" t="str">
        <f aca="false">AB383</f>
        <v>0</v>
      </c>
      <c r="AD383" s="53" t="s">
        <v>80</v>
      </c>
      <c r="AE383" s="70" t="s">
        <v>73</v>
      </c>
      <c r="AF383" s="68" t="str">
        <f aca="false">MID(L379,5,1)</f>
        <v>0</v>
      </c>
      <c r="AG383" s="69" t="str">
        <f aca="false">AF383</f>
        <v>0</v>
      </c>
      <c r="AH383" s="53" t="s">
        <v>80</v>
      </c>
      <c r="AI383" s="70" t="s">
        <v>73</v>
      </c>
      <c r="AJ383" s="66"/>
      <c r="AK383" s="66"/>
    </row>
    <row r="384" customFormat="false" ht="15" hidden="false" customHeight="false" outlineLevel="0" collapsed="false">
      <c r="C384" s="53" t="s">
        <v>71</v>
      </c>
      <c r="D384" s="45" t="str">
        <f aca="false">HEX2BIN(D383,8)</f>
        <v>00000111</v>
      </c>
      <c r="E384" s="45" t="str">
        <f aca="false">HEX2BIN(E383,8)</f>
        <v>00100000</v>
      </c>
      <c r="F384" s="45" t="str">
        <f aca="false">HEX2BIN(F383,8)</f>
        <v>00000100</v>
      </c>
      <c r="G384" s="45" t="str">
        <f aca="false">HEX2BIN(G383,8)</f>
        <v>00110010</v>
      </c>
      <c r="H384" s="82" t="str">
        <f aca="false">Q379&amp;Q380&amp;Q381&amp;Q382&amp;Q383&amp;Q384&amp;Q385&amp;Q386</f>
        <v>00000000</v>
      </c>
      <c r="I384" s="45" t="str">
        <f aca="false">U379&amp;U380&amp;U381&amp;U382&amp;U383&amp;U384&amp;U385&amp;U386</f>
        <v>00000000</v>
      </c>
      <c r="J384" s="82" t="str">
        <f aca="false">Y379&amp;Y380&amp;Y381&amp;Y382&amp;Y383&amp;Y384&amp;Y385&amp;Y386</f>
        <v>00000000</v>
      </c>
      <c r="K384" s="82" t="str">
        <f aca="false">AC379&amp;AC380&amp;AC381&amp;AC382&amp;AC383&amp;AC384&amp;AC385&amp;AC386</f>
        <v>00000000</v>
      </c>
      <c r="L384" s="45" t="str">
        <f aca="false">AG379&amp;AG380&amp;AG381&amp;AG382&amp;AG383&amp;AG384&amp;AG385&amp;AG386</f>
        <v>00000000</v>
      </c>
      <c r="M384" s="45" t="str">
        <f aca="false">DEC2HEX(M385)</f>
        <v>5D</v>
      </c>
      <c r="N384" s="46"/>
      <c r="P384" s="68" t="str">
        <f aca="false">MID(H379,6,1)</f>
        <v>0</v>
      </c>
      <c r="Q384" s="69" t="str">
        <f aca="false">P384</f>
        <v>0</v>
      </c>
      <c r="R384" s="53" t="s">
        <v>83</v>
      </c>
      <c r="S384" s="70" t="s">
        <v>73</v>
      </c>
      <c r="T384" s="68" t="str">
        <f aca="false">MID(I379,6,1)</f>
        <v>0</v>
      </c>
      <c r="U384" s="69" t="str">
        <f aca="false">T384</f>
        <v>0</v>
      </c>
      <c r="V384" s="53" t="s">
        <v>83</v>
      </c>
      <c r="W384" s="70" t="s">
        <v>73</v>
      </c>
      <c r="X384" s="68" t="str">
        <f aca="false">MID(J379,6,1)</f>
        <v>0</v>
      </c>
      <c r="Y384" s="69" t="str">
        <f aca="false">X384</f>
        <v>0</v>
      </c>
      <c r="Z384" s="53" t="s">
        <v>83</v>
      </c>
      <c r="AA384" s="70" t="s">
        <v>73</v>
      </c>
      <c r="AB384" s="68" t="str">
        <f aca="false">MID(K379,6,1)</f>
        <v>0</v>
      </c>
      <c r="AC384" s="69" t="str">
        <f aca="false">AB384</f>
        <v>0</v>
      </c>
      <c r="AD384" s="53" t="s">
        <v>83</v>
      </c>
      <c r="AE384" s="70" t="s">
        <v>73</v>
      </c>
      <c r="AF384" s="68" t="str">
        <f aca="false">MID(L379,6,1)</f>
        <v>0</v>
      </c>
      <c r="AG384" s="69" t="str">
        <f aca="false">AF384</f>
        <v>0</v>
      </c>
      <c r="AH384" s="53" t="s">
        <v>83</v>
      </c>
      <c r="AI384" s="70" t="s">
        <v>73</v>
      </c>
      <c r="AJ384" s="66"/>
      <c r="AK384" s="66"/>
    </row>
    <row r="385" customFormat="false" ht="15" hidden="false" customHeight="false" outlineLevel="0" collapsed="false">
      <c r="C385" s="53" t="s">
        <v>75</v>
      </c>
      <c r="D385" s="45" t="n">
        <f aca="false">HEX2DEC(D383)</f>
        <v>7</v>
      </c>
      <c r="E385" s="45" t="n">
        <f aca="false">HEX2DEC(E383)</f>
        <v>32</v>
      </c>
      <c r="F385" s="45" t="n">
        <f aca="false">HEX2DEC(F383)</f>
        <v>4</v>
      </c>
      <c r="G385" s="45" t="n">
        <f aca="false">HEX2DEC(G383)</f>
        <v>50</v>
      </c>
      <c r="H385" s="45" t="n">
        <f aca="false">HEX2DEC(H383)</f>
        <v>0</v>
      </c>
      <c r="I385" s="45" t="n">
        <f aca="false">HEX2DEC(I383)</f>
        <v>0</v>
      </c>
      <c r="J385" s="45" t="n">
        <f aca="false">HEX2DEC(J383)</f>
        <v>0</v>
      </c>
      <c r="K385" s="45" t="n">
        <f aca="false">HEX2DEC(K383)</f>
        <v>0</v>
      </c>
      <c r="L385" s="45" t="n">
        <f aca="false">HEX2DEC(L383)</f>
        <v>0</v>
      </c>
      <c r="M385" s="45" t="n">
        <f aca="false">SUM(D385:L385)</f>
        <v>93</v>
      </c>
      <c r="N385" s="46"/>
      <c r="P385" s="68" t="str">
        <f aca="false">MID(H379,7,1)</f>
        <v>0</v>
      </c>
      <c r="Q385" s="69" t="str">
        <f aca="false">P385</f>
        <v>0</v>
      </c>
      <c r="R385" s="53" t="s">
        <v>84</v>
      </c>
      <c r="S385" s="70" t="s">
        <v>73</v>
      </c>
      <c r="T385" s="68" t="str">
        <f aca="false">MID(I379,7,1)</f>
        <v>0</v>
      </c>
      <c r="U385" s="69" t="str">
        <f aca="false">T385</f>
        <v>0</v>
      </c>
      <c r="V385" s="53" t="s">
        <v>84</v>
      </c>
      <c r="W385" s="70" t="s">
        <v>73</v>
      </c>
      <c r="X385" s="68" t="str">
        <f aca="false">MID(J379,7,1)</f>
        <v>0</v>
      </c>
      <c r="Y385" s="69" t="str">
        <f aca="false">X385</f>
        <v>0</v>
      </c>
      <c r="Z385" s="53" t="s">
        <v>84</v>
      </c>
      <c r="AA385" s="70" t="s">
        <v>73</v>
      </c>
      <c r="AB385" s="68" t="str">
        <f aca="false">MID(K379,7,1)</f>
        <v>0</v>
      </c>
      <c r="AC385" s="69" t="str">
        <f aca="false">AB385</f>
        <v>0</v>
      </c>
      <c r="AD385" s="53" t="s">
        <v>84</v>
      </c>
      <c r="AE385" s="70" t="s">
        <v>73</v>
      </c>
      <c r="AF385" s="68" t="str">
        <f aca="false">MID(L379,7,1)</f>
        <v>0</v>
      </c>
      <c r="AG385" s="69" t="str">
        <f aca="false">AF385</f>
        <v>0</v>
      </c>
      <c r="AH385" s="53" t="s">
        <v>84</v>
      </c>
      <c r="AI385" s="70" t="s">
        <v>73</v>
      </c>
      <c r="AJ385" s="66"/>
      <c r="AK385" s="66"/>
    </row>
    <row r="386" customFormat="false" ht="15.75" hidden="false" customHeight="false" outlineLevel="0" collapsed="false">
      <c r="C386" s="83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5"/>
      <c r="P386" s="86" t="str">
        <f aca="false">MID(H379,8,1)</f>
        <v>0</v>
      </c>
      <c r="Q386" s="93" t="str">
        <f aca="false">P386</f>
        <v>0</v>
      </c>
      <c r="R386" s="83" t="s">
        <v>86</v>
      </c>
      <c r="S386" s="34" t="s">
        <v>73</v>
      </c>
      <c r="T386" s="86" t="str">
        <f aca="false">MID(I379,8,1)</f>
        <v>0</v>
      </c>
      <c r="U386" s="93" t="str">
        <f aca="false">T386</f>
        <v>0</v>
      </c>
      <c r="V386" s="83" t="s">
        <v>86</v>
      </c>
      <c r="W386" s="34" t="s">
        <v>73</v>
      </c>
      <c r="X386" s="86" t="str">
        <f aca="false">MID(J379,8,1)</f>
        <v>0</v>
      </c>
      <c r="Y386" s="93" t="str">
        <f aca="false">X386</f>
        <v>0</v>
      </c>
      <c r="Z386" s="83" t="s">
        <v>86</v>
      </c>
      <c r="AA386" s="34" t="s">
        <v>73</v>
      </c>
      <c r="AB386" s="86" t="str">
        <f aca="false">MID(K379,8,1)</f>
        <v>0</v>
      </c>
      <c r="AC386" s="93" t="str">
        <f aca="false">AB386</f>
        <v>0</v>
      </c>
      <c r="AD386" s="83" t="s">
        <v>86</v>
      </c>
      <c r="AE386" s="34" t="s">
        <v>73</v>
      </c>
      <c r="AF386" s="86" t="str">
        <f aca="false">MID(L379,8,1)</f>
        <v>0</v>
      </c>
      <c r="AG386" s="93" t="str">
        <f aca="false">AF386</f>
        <v>0</v>
      </c>
      <c r="AH386" s="83" t="s">
        <v>86</v>
      </c>
      <c r="AI386" s="34" t="s">
        <v>73</v>
      </c>
      <c r="AJ386" s="66"/>
      <c r="AK386" s="66"/>
    </row>
    <row r="387" customFormat="false" ht="15.75" hidden="false" customHeight="false" outlineLevel="0" collapsed="false">
      <c r="C387" s="40"/>
      <c r="D387" s="41"/>
      <c r="E387" s="41"/>
      <c r="F387" s="41"/>
      <c r="G387" s="41"/>
      <c r="H387" s="41"/>
      <c r="I387" s="41"/>
      <c r="J387" s="41"/>
      <c r="K387" s="41"/>
      <c r="L387" s="41"/>
      <c r="M387" s="41" t="s">
        <v>47</v>
      </c>
      <c r="N387" s="42"/>
      <c r="P387" s="43" t="s">
        <v>442</v>
      </c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</row>
    <row r="388" customFormat="false" ht="15.75" hidden="false" customHeight="false" outlineLevel="0" collapsed="false">
      <c r="C388" s="53"/>
      <c r="D388" s="44" t="s">
        <v>443</v>
      </c>
      <c r="E388" s="44"/>
      <c r="F388" s="44"/>
      <c r="G388" s="44"/>
      <c r="H388" s="45" t="s">
        <v>50</v>
      </c>
      <c r="I388" s="45" t="s">
        <v>51</v>
      </c>
      <c r="J388" s="45" t="s">
        <v>52</v>
      </c>
      <c r="K388" s="45" t="s">
        <v>53</v>
      </c>
      <c r="L388" s="45" t="s">
        <v>54</v>
      </c>
      <c r="M388" s="45" t="s">
        <v>55</v>
      </c>
      <c r="N388" s="46"/>
      <c r="P388" s="47" t="s">
        <v>333</v>
      </c>
      <c r="Q388" s="47"/>
      <c r="R388" s="47"/>
      <c r="S388" s="47"/>
      <c r="T388" s="48" t="s">
        <v>444</v>
      </c>
      <c r="U388" s="48"/>
      <c r="V388" s="48"/>
      <c r="W388" s="48"/>
      <c r="X388" s="49" t="s">
        <v>58</v>
      </c>
      <c r="Y388" s="49"/>
      <c r="Z388" s="49"/>
      <c r="AA388" s="49"/>
      <c r="AB388" s="50" t="s">
        <v>59</v>
      </c>
      <c r="AC388" s="50"/>
      <c r="AD388" s="50"/>
      <c r="AE388" s="50"/>
      <c r="AF388" s="92" t="s">
        <v>103</v>
      </c>
      <c r="AG388" s="92"/>
      <c r="AH388" s="92"/>
      <c r="AI388" s="92"/>
      <c r="AJ388" s="52" t="s">
        <v>61</v>
      </c>
      <c r="AK388" s="52"/>
    </row>
    <row r="389" customFormat="false" ht="15.75" hidden="false" customHeight="false" outlineLevel="0" collapsed="false">
      <c r="C389" s="53" t="s">
        <v>62</v>
      </c>
      <c r="D389" s="54" t="s">
        <v>63</v>
      </c>
      <c r="E389" s="55" t="s">
        <v>131</v>
      </c>
      <c r="F389" s="74" t="str">
        <f aca="false">MID(A37,4,2)</f>
        <v>04</v>
      </c>
      <c r="G389" s="56" t="s">
        <v>187</v>
      </c>
      <c r="H389" s="78" t="str">
        <f aca="false">MID(A37,8,2)</f>
        <v>00</v>
      </c>
      <c r="I389" s="115" t="str">
        <f aca="false">MID(A37,10,2)</f>
        <v>00</v>
      </c>
      <c r="J389" s="115" t="str">
        <f aca="false">MID(A37,12,2)</f>
        <v>00</v>
      </c>
      <c r="K389" s="116" t="str">
        <f aca="false">MID(A37,14,2)</f>
        <v>00</v>
      </c>
      <c r="L389" s="116" t="str">
        <f aca="false">MID(A37,16,2)</f>
        <v>00</v>
      </c>
      <c r="M389" s="117" t="str">
        <f aca="false">MID(A37,18,2)</f>
        <v>00</v>
      </c>
      <c r="N389" s="46" t="s">
        <v>67</v>
      </c>
      <c r="P389" s="89"/>
      <c r="Q389" s="89"/>
      <c r="R389" s="89"/>
      <c r="S389" s="89"/>
      <c r="T389" s="89"/>
      <c r="U389" s="89"/>
      <c r="V389" s="89"/>
      <c r="W389" s="89"/>
      <c r="X389" s="62" t="s">
        <v>67</v>
      </c>
      <c r="Y389" s="63" t="s">
        <v>68</v>
      </c>
      <c r="Z389" s="64" t="s">
        <v>69</v>
      </c>
      <c r="AA389" s="46"/>
      <c r="AB389" s="62" t="s">
        <v>67</v>
      </c>
      <c r="AC389" s="63" t="s">
        <v>68</v>
      </c>
      <c r="AD389" s="64" t="s">
        <v>69</v>
      </c>
      <c r="AE389" s="46"/>
      <c r="AF389" s="62" t="s">
        <v>67</v>
      </c>
      <c r="AG389" s="63" t="s">
        <v>68</v>
      </c>
      <c r="AH389" s="64" t="s">
        <v>69</v>
      </c>
      <c r="AI389" s="65"/>
      <c r="AJ389" s="66" t="s">
        <v>70</v>
      </c>
      <c r="AK389" s="66"/>
    </row>
    <row r="390" customFormat="false" ht="15" hidden="false" customHeight="false" outlineLevel="0" collapsed="false">
      <c r="C390" s="53" t="s">
        <v>71</v>
      </c>
      <c r="D390" s="45" t="str">
        <f aca="false">HEX2BIN(D389,8)</f>
        <v>00000111</v>
      </c>
      <c r="E390" s="45" t="str">
        <f aca="false">HEX2BIN(E389,8)</f>
        <v>00100000</v>
      </c>
      <c r="F390" s="45" t="str">
        <f aca="false">HEX2BIN(F389,8)</f>
        <v>00000100</v>
      </c>
      <c r="G390" s="45" t="str">
        <f aca="false">HEX2BIN(G389,8)</f>
        <v>00110011</v>
      </c>
      <c r="H390" s="45" t="str">
        <f aca="false">HEX2BIN(H389,8)</f>
        <v>00000000</v>
      </c>
      <c r="I390" s="45" t="str">
        <f aca="false">HEX2BIN(I389,8)</f>
        <v>00000000</v>
      </c>
      <c r="J390" s="45" t="str">
        <f aca="false">HEX2BIN(J389,8)</f>
        <v>00000000</v>
      </c>
      <c r="K390" s="45" t="str">
        <f aca="false">HEX2BIN(K389,8)</f>
        <v>00000000</v>
      </c>
      <c r="L390" s="45" t="str">
        <f aca="false">HEX2BIN(L389,8)</f>
        <v>00000000</v>
      </c>
      <c r="M390" s="65"/>
      <c r="N390" s="46"/>
      <c r="P390" s="89"/>
      <c r="Q390" s="89"/>
      <c r="R390" s="89"/>
      <c r="S390" s="89"/>
      <c r="T390" s="89"/>
      <c r="U390" s="89"/>
      <c r="V390" s="89"/>
      <c r="W390" s="89"/>
      <c r="X390" s="68" t="str">
        <f aca="false">MID(J390,1,1)</f>
        <v>0</v>
      </c>
      <c r="Y390" s="69" t="str">
        <f aca="false">X390</f>
        <v>0</v>
      </c>
      <c r="Z390" s="53" t="s">
        <v>72</v>
      </c>
      <c r="AA390" s="70" t="s">
        <v>73</v>
      </c>
      <c r="AB390" s="68" t="str">
        <f aca="false">MID(K390,1,1)</f>
        <v>0</v>
      </c>
      <c r="AC390" s="69" t="str">
        <f aca="false">AB390</f>
        <v>0</v>
      </c>
      <c r="AD390" s="53" t="s">
        <v>72</v>
      </c>
      <c r="AE390" s="70" t="s">
        <v>73</v>
      </c>
      <c r="AF390" s="68" t="str">
        <f aca="false">MID(L390,1,1)</f>
        <v>0</v>
      </c>
      <c r="AG390" s="69" t="str">
        <f aca="false">AF390</f>
        <v>0</v>
      </c>
      <c r="AH390" s="53" t="s">
        <v>72</v>
      </c>
      <c r="AI390" s="70" t="s">
        <v>73</v>
      </c>
      <c r="AJ390" s="66"/>
      <c r="AK390" s="66"/>
    </row>
    <row r="391" customFormat="false" ht="15" hidden="false" customHeight="false" outlineLevel="0" collapsed="false">
      <c r="C391" s="53" t="s">
        <v>75</v>
      </c>
      <c r="D391" s="45" t="n">
        <f aca="false">HEX2DEC(D389)</f>
        <v>7</v>
      </c>
      <c r="E391" s="45" t="n">
        <f aca="false">HEX2DEC(E389)</f>
        <v>32</v>
      </c>
      <c r="F391" s="45" t="n">
        <f aca="false">HEX2DEC(F389)</f>
        <v>4</v>
      </c>
      <c r="G391" s="45" t="n">
        <f aca="false">HEX2DEC(G389)</f>
        <v>51</v>
      </c>
      <c r="H391" s="45" t="n">
        <f aca="false">HEX2DEC(H389)</f>
        <v>0</v>
      </c>
      <c r="I391" s="45" t="n">
        <f aca="false">HEX2DEC(I389)</f>
        <v>0</v>
      </c>
      <c r="J391" s="45" t="n">
        <f aca="false">HEX2DEC(J389)</f>
        <v>0</v>
      </c>
      <c r="K391" s="45" t="n">
        <f aca="false">HEX2DEC(K389)</f>
        <v>0</v>
      </c>
      <c r="L391" s="45" t="n">
        <f aca="false">HEX2DEC(L389)</f>
        <v>0</v>
      </c>
      <c r="M391" s="45" t="n">
        <f aca="false">SUM(D391:L391)</f>
        <v>94</v>
      </c>
      <c r="N391" s="46"/>
      <c r="P391" s="89"/>
      <c r="Q391" s="89"/>
      <c r="R391" s="89"/>
      <c r="S391" s="89"/>
      <c r="T391" s="89"/>
      <c r="U391" s="89"/>
      <c r="V391" s="89"/>
      <c r="W391" s="89"/>
      <c r="X391" s="68" t="str">
        <f aca="false">MID(J390,2,1)</f>
        <v>0</v>
      </c>
      <c r="Y391" s="69" t="str">
        <f aca="false">X391</f>
        <v>0</v>
      </c>
      <c r="Z391" s="53" t="s">
        <v>76</v>
      </c>
      <c r="AA391" s="70" t="s">
        <v>73</v>
      </c>
      <c r="AB391" s="68" t="str">
        <f aca="false">MID(K390,2,1)</f>
        <v>0</v>
      </c>
      <c r="AC391" s="69" t="str">
        <f aca="false">AB391</f>
        <v>0</v>
      </c>
      <c r="AD391" s="53" t="s">
        <v>76</v>
      </c>
      <c r="AE391" s="70" t="s">
        <v>73</v>
      </c>
      <c r="AF391" s="68" t="str">
        <f aca="false">MID(L390,2,1)</f>
        <v>0</v>
      </c>
      <c r="AG391" s="69" t="str">
        <f aca="false">AF391</f>
        <v>0</v>
      </c>
      <c r="AH391" s="53" t="s">
        <v>76</v>
      </c>
      <c r="AI391" s="70" t="s">
        <v>73</v>
      </c>
      <c r="AJ391" s="66"/>
      <c r="AK391" s="66"/>
    </row>
    <row r="392" customFormat="false" ht="15" hidden="false" customHeight="false" outlineLevel="0" collapsed="false">
      <c r="C392" s="53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46"/>
      <c r="P392" s="89"/>
      <c r="Q392" s="89"/>
      <c r="R392" s="89"/>
      <c r="S392" s="89"/>
      <c r="T392" s="89"/>
      <c r="U392" s="89"/>
      <c r="V392" s="89"/>
      <c r="W392" s="89"/>
      <c r="X392" s="68" t="str">
        <f aca="false">MID(J390,3,1)</f>
        <v>0</v>
      </c>
      <c r="Y392" s="69" t="str">
        <f aca="false">X392</f>
        <v>0</v>
      </c>
      <c r="Z392" s="53" t="s">
        <v>78</v>
      </c>
      <c r="AA392" s="70" t="s">
        <v>73</v>
      </c>
      <c r="AB392" s="68" t="str">
        <f aca="false">MID(K390,3,1)</f>
        <v>0</v>
      </c>
      <c r="AC392" s="69" t="str">
        <f aca="false">AB392</f>
        <v>0</v>
      </c>
      <c r="AD392" s="53" t="s">
        <v>78</v>
      </c>
      <c r="AE392" s="70" t="s">
        <v>73</v>
      </c>
      <c r="AF392" s="68" t="str">
        <f aca="false">MID(L390,3,1)</f>
        <v>0</v>
      </c>
      <c r="AG392" s="69" t="str">
        <f aca="false">AF392</f>
        <v>0</v>
      </c>
      <c r="AH392" s="53" t="s">
        <v>78</v>
      </c>
      <c r="AI392" s="70" t="s">
        <v>73</v>
      </c>
      <c r="AJ392" s="66"/>
      <c r="AK392" s="66"/>
    </row>
    <row r="393" customFormat="false" ht="15.75" hidden="false" customHeight="false" outlineLevel="0" collapsed="false">
      <c r="C393" s="53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46"/>
      <c r="P393" s="89"/>
      <c r="Q393" s="89"/>
      <c r="R393" s="89"/>
      <c r="S393" s="89"/>
      <c r="T393" s="89"/>
      <c r="U393" s="89"/>
      <c r="V393" s="89"/>
      <c r="W393" s="89"/>
      <c r="X393" s="68" t="str">
        <f aca="false">MID(J390,4,1)</f>
        <v>0</v>
      </c>
      <c r="Y393" s="69" t="str">
        <f aca="false">X393</f>
        <v>0</v>
      </c>
      <c r="Z393" s="53" t="s">
        <v>79</v>
      </c>
      <c r="AA393" s="70" t="s">
        <v>73</v>
      </c>
      <c r="AB393" s="68" t="str">
        <f aca="false">MID(K390,4,1)</f>
        <v>0</v>
      </c>
      <c r="AC393" s="69" t="str">
        <f aca="false">AB393</f>
        <v>0</v>
      </c>
      <c r="AD393" s="53" t="s">
        <v>79</v>
      </c>
      <c r="AE393" s="70" t="s">
        <v>73</v>
      </c>
      <c r="AF393" s="68" t="str">
        <f aca="false">MID(L390,4,1)</f>
        <v>0</v>
      </c>
      <c r="AG393" s="69" t="str">
        <f aca="false">AF393</f>
        <v>0</v>
      </c>
      <c r="AH393" s="53" t="s">
        <v>79</v>
      </c>
      <c r="AI393" s="70" t="s">
        <v>73</v>
      </c>
      <c r="AJ393" s="66"/>
      <c r="AK393" s="66"/>
    </row>
    <row r="394" customFormat="false" ht="15.75" hidden="false" customHeight="false" outlineLevel="0" collapsed="false">
      <c r="C394" s="53" t="s">
        <v>62</v>
      </c>
      <c r="D394" s="73" t="str">
        <f aca="false">D389</f>
        <v>07</v>
      </c>
      <c r="E394" s="74" t="str">
        <f aca="false">E389</f>
        <v>20</v>
      </c>
      <c r="F394" s="74" t="str">
        <f aca="false">F389</f>
        <v>04</v>
      </c>
      <c r="G394" s="75" t="str">
        <f aca="false">G389</f>
        <v>33</v>
      </c>
      <c r="H394" s="141" t="str">
        <f aca="false">H389</f>
        <v>00</v>
      </c>
      <c r="I394" s="130" t="str">
        <f aca="false">I389</f>
        <v>00</v>
      </c>
      <c r="J394" s="78" t="str">
        <f aca="false">BIN2HEX(J395,2)</f>
        <v>00</v>
      </c>
      <c r="K394" s="79" t="str">
        <f aca="false">BIN2HEX(K395,2)</f>
        <v>00</v>
      </c>
      <c r="L394" s="80" t="str">
        <f aca="false">BIN2HEX(L395,2)</f>
        <v>00</v>
      </c>
      <c r="M394" s="81" t="str">
        <f aca="false">IF(LEN(M395)&gt;2,MID(M395,2,2),M395)</f>
        <v>5E</v>
      </c>
      <c r="N394" s="46" t="s">
        <v>68</v>
      </c>
      <c r="P394" s="89"/>
      <c r="Q394" s="89"/>
      <c r="R394" s="89"/>
      <c r="S394" s="89"/>
      <c r="T394" s="89"/>
      <c r="U394" s="89"/>
      <c r="V394" s="89"/>
      <c r="W394" s="89"/>
      <c r="X394" s="68" t="str">
        <f aca="false">MID(J390,5,1)</f>
        <v>0</v>
      </c>
      <c r="Y394" s="69" t="str">
        <f aca="false">X394</f>
        <v>0</v>
      </c>
      <c r="Z394" s="53" t="s">
        <v>80</v>
      </c>
      <c r="AA394" s="70" t="s">
        <v>73</v>
      </c>
      <c r="AB394" s="68" t="str">
        <f aca="false">MID(K390,5,1)</f>
        <v>0</v>
      </c>
      <c r="AC394" s="69" t="str">
        <f aca="false">AB394</f>
        <v>0</v>
      </c>
      <c r="AD394" s="53" t="s">
        <v>80</v>
      </c>
      <c r="AE394" s="70" t="s">
        <v>73</v>
      </c>
      <c r="AF394" s="68" t="str">
        <f aca="false">MID(L390,5,1)</f>
        <v>0</v>
      </c>
      <c r="AG394" s="69" t="str">
        <f aca="false">AF394</f>
        <v>0</v>
      </c>
      <c r="AH394" s="53" t="s">
        <v>80</v>
      </c>
      <c r="AI394" s="70" t="s">
        <v>73</v>
      </c>
      <c r="AJ394" s="66"/>
      <c r="AK394" s="66"/>
    </row>
    <row r="395" customFormat="false" ht="15" hidden="false" customHeight="false" outlineLevel="0" collapsed="false">
      <c r="C395" s="53" t="s">
        <v>71</v>
      </c>
      <c r="D395" s="45" t="str">
        <f aca="false">HEX2BIN(D394,8)</f>
        <v>00000111</v>
      </c>
      <c r="E395" s="45" t="str">
        <f aca="false">HEX2BIN(E394,8)</f>
        <v>00100000</v>
      </c>
      <c r="F395" s="45" t="str">
        <f aca="false">HEX2BIN(F394,8)</f>
        <v>00000100</v>
      </c>
      <c r="G395" s="45" t="str">
        <f aca="false">HEX2BIN(G394,8)</f>
        <v>00110011</v>
      </c>
      <c r="H395" s="82"/>
      <c r="I395" s="45"/>
      <c r="J395" s="82" t="str">
        <f aca="false">Y390&amp;Y391&amp;Y392&amp;Y393&amp;Y394&amp;Y395&amp;Y396&amp;Y397</f>
        <v>00000000</v>
      </c>
      <c r="K395" s="82" t="str">
        <f aca="false">AC390&amp;AC391&amp;AC392&amp;AC393&amp;AC394&amp;AC395&amp;AC396&amp;AC397</f>
        <v>00000000</v>
      </c>
      <c r="L395" s="45" t="str">
        <f aca="false">AG390&amp;AG391&amp;AG392&amp;AG393&amp;AG394&amp;AG395&amp;AG396&amp;AG397</f>
        <v>00000000</v>
      </c>
      <c r="M395" s="45" t="str">
        <f aca="false">DEC2HEX(M396)</f>
        <v>5E</v>
      </c>
      <c r="N395" s="46"/>
      <c r="P395" s="89"/>
      <c r="Q395" s="89"/>
      <c r="R395" s="89"/>
      <c r="S395" s="89"/>
      <c r="T395" s="89"/>
      <c r="U395" s="89"/>
      <c r="V395" s="89"/>
      <c r="W395" s="89"/>
      <c r="X395" s="68" t="str">
        <f aca="false">MID(J390,6,1)</f>
        <v>0</v>
      </c>
      <c r="Y395" s="69" t="str">
        <f aca="false">X395</f>
        <v>0</v>
      </c>
      <c r="Z395" s="53" t="s">
        <v>83</v>
      </c>
      <c r="AA395" s="70" t="s">
        <v>73</v>
      </c>
      <c r="AB395" s="68" t="str">
        <f aca="false">MID(K390,6,1)</f>
        <v>0</v>
      </c>
      <c r="AC395" s="69" t="str">
        <f aca="false">AB395</f>
        <v>0</v>
      </c>
      <c r="AD395" s="53" t="s">
        <v>83</v>
      </c>
      <c r="AE395" s="70" t="s">
        <v>73</v>
      </c>
      <c r="AF395" s="68" t="str">
        <f aca="false">MID(L390,6,1)</f>
        <v>0</v>
      </c>
      <c r="AG395" s="69" t="str">
        <f aca="false">AF395</f>
        <v>0</v>
      </c>
      <c r="AH395" s="53" t="s">
        <v>83</v>
      </c>
      <c r="AI395" s="70" t="s">
        <v>73</v>
      </c>
      <c r="AJ395" s="66"/>
      <c r="AK395" s="66"/>
    </row>
    <row r="396" customFormat="false" ht="15" hidden="false" customHeight="false" outlineLevel="0" collapsed="false">
      <c r="C396" s="53" t="s">
        <v>75</v>
      </c>
      <c r="D396" s="45" t="n">
        <f aca="false">HEX2DEC(D394)</f>
        <v>7</v>
      </c>
      <c r="E396" s="45" t="n">
        <f aca="false">HEX2DEC(E394)</f>
        <v>32</v>
      </c>
      <c r="F396" s="45" t="n">
        <f aca="false">HEX2DEC(F394)</f>
        <v>4</v>
      </c>
      <c r="G396" s="45" t="n">
        <f aca="false">HEX2DEC(G394)</f>
        <v>51</v>
      </c>
      <c r="H396" s="45" t="n">
        <f aca="false">HEX2DEC(H394)</f>
        <v>0</v>
      </c>
      <c r="I396" s="45" t="n">
        <f aca="false">HEX2DEC(I394)</f>
        <v>0</v>
      </c>
      <c r="J396" s="45" t="n">
        <f aca="false">HEX2DEC(J394)</f>
        <v>0</v>
      </c>
      <c r="K396" s="45" t="n">
        <f aca="false">HEX2DEC(K394)</f>
        <v>0</v>
      </c>
      <c r="L396" s="45" t="n">
        <f aca="false">HEX2DEC(L394)</f>
        <v>0</v>
      </c>
      <c r="M396" s="45" t="n">
        <f aca="false">SUM(D396:L396)</f>
        <v>94</v>
      </c>
      <c r="N396" s="46"/>
      <c r="P396" s="89"/>
      <c r="Q396" s="89"/>
      <c r="R396" s="89"/>
      <c r="S396" s="89"/>
      <c r="T396" s="89"/>
      <c r="U396" s="89"/>
      <c r="V396" s="89"/>
      <c r="W396" s="89"/>
      <c r="X396" s="68" t="str">
        <f aca="false">MID(J390,7,1)</f>
        <v>0</v>
      </c>
      <c r="Y396" s="69" t="str">
        <f aca="false">X396</f>
        <v>0</v>
      </c>
      <c r="Z396" s="53" t="s">
        <v>84</v>
      </c>
      <c r="AA396" s="70" t="s">
        <v>73</v>
      </c>
      <c r="AB396" s="68" t="str">
        <f aca="false">MID(K390,7,1)</f>
        <v>0</v>
      </c>
      <c r="AC396" s="69" t="str">
        <f aca="false">AB396</f>
        <v>0</v>
      </c>
      <c r="AD396" s="53" t="s">
        <v>84</v>
      </c>
      <c r="AE396" s="70" t="s">
        <v>73</v>
      </c>
      <c r="AF396" s="68" t="str">
        <f aca="false">MID(L390,7,1)</f>
        <v>0</v>
      </c>
      <c r="AG396" s="69" t="str">
        <f aca="false">AF396</f>
        <v>0</v>
      </c>
      <c r="AH396" s="53" t="s">
        <v>84</v>
      </c>
      <c r="AI396" s="70" t="s">
        <v>73</v>
      </c>
      <c r="AJ396" s="66"/>
      <c r="AK396" s="66"/>
    </row>
    <row r="397" customFormat="false" ht="15.75" hidden="false" customHeight="false" outlineLevel="0" collapsed="false">
      <c r="C397" s="83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5"/>
      <c r="P397" s="89"/>
      <c r="Q397" s="89"/>
      <c r="R397" s="89"/>
      <c r="S397" s="89"/>
      <c r="T397" s="89"/>
      <c r="U397" s="89"/>
      <c r="V397" s="89"/>
      <c r="W397" s="89"/>
      <c r="X397" s="86" t="str">
        <f aca="false">MID(J390,8,1)</f>
        <v>0</v>
      </c>
      <c r="Y397" s="93" t="str">
        <f aca="false">X397</f>
        <v>0</v>
      </c>
      <c r="Z397" s="83" t="s">
        <v>86</v>
      </c>
      <c r="AA397" s="34" t="s">
        <v>73</v>
      </c>
      <c r="AB397" s="86" t="str">
        <f aca="false">MID(K390,8,1)</f>
        <v>0</v>
      </c>
      <c r="AC397" s="93" t="str">
        <f aca="false">AB397</f>
        <v>0</v>
      </c>
      <c r="AD397" s="83" t="s">
        <v>86</v>
      </c>
      <c r="AE397" s="34" t="s">
        <v>73</v>
      </c>
      <c r="AF397" s="86" t="str">
        <f aca="false">MID(L390,8,1)</f>
        <v>0</v>
      </c>
      <c r="AG397" s="93" t="str">
        <f aca="false">AF397</f>
        <v>0</v>
      </c>
      <c r="AH397" s="83" t="s">
        <v>86</v>
      </c>
      <c r="AI397" s="34" t="s">
        <v>73</v>
      </c>
      <c r="AJ397" s="66"/>
      <c r="AK397" s="66"/>
    </row>
    <row r="398" customFormat="false" ht="15.75" hidden="false" customHeight="false" outlineLevel="0" collapsed="false">
      <c r="C398" s="40"/>
      <c r="D398" s="41"/>
      <c r="E398" s="41"/>
      <c r="F398" s="41"/>
      <c r="G398" s="41"/>
      <c r="H398" s="41"/>
      <c r="I398" s="41"/>
      <c r="J398" s="41"/>
      <c r="K398" s="41"/>
      <c r="L398" s="41"/>
      <c r="M398" s="41" t="s">
        <v>47</v>
      </c>
      <c r="N398" s="42"/>
      <c r="P398" s="43" t="s">
        <v>445</v>
      </c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</row>
    <row r="399" customFormat="false" ht="15.75" hidden="false" customHeight="false" outlineLevel="0" collapsed="false">
      <c r="C399" s="53"/>
      <c r="D399" s="44" t="s">
        <v>446</v>
      </c>
      <c r="E399" s="44"/>
      <c r="F399" s="44"/>
      <c r="G399" s="44"/>
      <c r="H399" s="45" t="s">
        <v>50</v>
      </c>
      <c r="I399" s="45" t="s">
        <v>51</v>
      </c>
      <c r="J399" s="45" t="s">
        <v>52</v>
      </c>
      <c r="K399" s="45" t="s">
        <v>53</v>
      </c>
      <c r="L399" s="45" t="s">
        <v>54</v>
      </c>
      <c r="M399" s="45" t="s">
        <v>55</v>
      </c>
      <c r="N399" s="46"/>
      <c r="P399" s="47" t="s">
        <v>56</v>
      </c>
      <c r="Q399" s="47"/>
      <c r="R399" s="47"/>
      <c r="S399" s="47"/>
      <c r="T399" s="48" t="s">
        <v>57</v>
      </c>
      <c r="U399" s="48"/>
      <c r="V399" s="48"/>
      <c r="W399" s="48"/>
      <c r="X399" s="49" t="s">
        <v>58</v>
      </c>
      <c r="Y399" s="49"/>
      <c r="Z399" s="49"/>
      <c r="AA399" s="49"/>
      <c r="AB399" s="50" t="s">
        <v>297</v>
      </c>
      <c r="AC399" s="50"/>
      <c r="AD399" s="50"/>
      <c r="AE399" s="50"/>
      <c r="AF399" s="92" t="s">
        <v>447</v>
      </c>
      <c r="AG399" s="92"/>
      <c r="AH399" s="92"/>
      <c r="AI399" s="92"/>
      <c r="AJ399" s="52" t="s">
        <v>61</v>
      </c>
      <c r="AK399" s="52"/>
    </row>
    <row r="400" customFormat="false" ht="15.75" hidden="false" customHeight="false" outlineLevel="0" collapsed="false">
      <c r="C400" s="53" t="s">
        <v>62</v>
      </c>
      <c r="D400" s="54" t="s">
        <v>63</v>
      </c>
      <c r="E400" s="55" t="s">
        <v>131</v>
      </c>
      <c r="F400" s="74" t="str">
        <f aca="false">MID(A38,4,2)</f>
        <v>04</v>
      </c>
      <c r="G400" s="56" t="s">
        <v>189</v>
      </c>
      <c r="H400" s="78" t="str">
        <f aca="false">MID(A38,8,2)</f>
        <v>00</v>
      </c>
      <c r="I400" s="115" t="str">
        <f aca="false">MID(A38,10,2)</f>
        <v>00</v>
      </c>
      <c r="J400" s="115" t="str">
        <f aca="false">MID(A38,12,2)</f>
        <v>00</v>
      </c>
      <c r="K400" s="116" t="str">
        <f aca="false">MID(A38,14,2)</f>
        <v>00</v>
      </c>
      <c r="L400" s="116" t="str">
        <f aca="false">MID(A38,16,2)</f>
        <v>00</v>
      </c>
      <c r="M400" s="117" t="str">
        <f aca="false">MID(A38,18,2)</f>
        <v>00</v>
      </c>
      <c r="N400" s="46" t="s">
        <v>67</v>
      </c>
      <c r="P400" s="62" t="s">
        <v>67</v>
      </c>
      <c r="Q400" s="63" t="s">
        <v>68</v>
      </c>
      <c r="R400" s="64" t="s">
        <v>69</v>
      </c>
      <c r="S400" s="46"/>
      <c r="T400" s="62" t="s">
        <v>67</v>
      </c>
      <c r="U400" s="63" t="s">
        <v>68</v>
      </c>
      <c r="V400" s="64" t="s">
        <v>69</v>
      </c>
      <c r="W400" s="46"/>
      <c r="X400" s="62" t="s">
        <v>67</v>
      </c>
      <c r="Y400" s="63" t="s">
        <v>68</v>
      </c>
      <c r="Z400" s="64" t="s">
        <v>69</v>
      </c>
      <c r="AA400" s="46"/>
      <c r="AB400" s="89"/>
      <c r="AC400" s="89"/>
      <c r="AD400" s="89"/>
      <c r="AE400" s="89"/>
      <c r="AF400" s="89"/>
      <c r="AG400" s="89"/>
      <c r="AH400" s="89"/>
      <c r="AI400" s="89"/>
      <c r="AJ400" s="66" t="s">
        <v>70</v>
      </c>
      <c r="AK400" s="66"/>
    </row>
    <row r="401" customFormat="false" ht="15" hidden="false" customHeight="false" outlineLevel="0" collapsed="false">
      <c r="C401" s="53" t="s">
        <v>71</v>
      </c>
      <c r="D401" s="45" t="str">
        <f aca="false">HEX2BIN(D400,8)</f>
        <v>00000111</v>
      </c>
      <c r="E401" s="45" t="str">
        <f aca="false">HEX2BIN(E400,8)</f>
        <v>00100000</v>
      </c>
      <c r="F401" s="45" t="str">
        <f aca="false">HEX2BIN(F400,8)</f>
        <v>00000100</v>
      </c>
      <c r="G401" s="45" t="str">
        <f aca="false">HEX2BIN(G400,8)</f>
        <v>00110100</v>
      </c>
      <c r="H401" s="45" t="str">
        <f aca="false">HEX2BIN(H400,8)</f>
        <v>00000000</v>
      </c>
      <c r="I401" s="45" t="str">
        <f aca="false">HEX2BIN(I400,8)</f>
        <v>00000000</v>
      </c>
      <c r="J401" s="45" t="str">
        <f aca="false">HEX2BIN(J400,8)</f>
        <v>00000000</v>
      </c>
      <c r="K401" s="45" t="str">
        <f aca="false">HEX2BIN(K400,8)</f>
        <v>00000000</v>
      </c>
      <c r="L401" s="45" t="str">
        <f aca="false">HEX2BIN(L400,8)</f>
        <v>00000000</v>
      </c>
      <c r="M401" s="65"/>
      <c r="N401" s="46"/>
      <c r="P401" s="68" t="str">
        <f aca="false">MID(H401,1,1)</f>
        <v>0</v>
      </c>
      <c r="Q401" s="69" t="str">
        <f aca="false">P401</f>
        <v>0</v>
      </c>
      <c r="R401" s="53" t="s">
        <v>72</v>
      </c>
      <c r="S401" s="70" t="s">
        <v>73</v>
      </c>
      <c r="T401" s="68" t="str">
        <f aca="false">MID(I401,1,1)</f>
        <v>0</v>
      </c>
      <c r="U401" s="69" t="str">
        <f aca="false">T401</f>
        <v>0</v>
      </c>
      <c r="V401" s="53" t="s">
        <v>72</v>
      </c>
      <c r="W401" s="70" t="s">
        <v>73</v>
      </c>
      <c r="X401" s="68" t="str">
        <f aca="false">MID(J401,1,1)</f>
        <v>0</v>
      </c>
      <c r="Y401" s="69" t="str">
        <f aca="false">X401</f>
        <v>0</v>
      </c>
      <c r="Z401" s="53" t="s">
        <v>72</v>
      </c>
      <c r="AA401" s="70" t="s">
        <v>73</v>
      </c>
      <c r="AB401" s="89"/>
      <c r="AC401" s="89"/>
      <c r="AD401" s="89"/>
      <c r="AE401" s="89"/>
      <c r="AF401" s="89"/>
      <c r="AG401" s="89"/>
      <c r="AH401" s="89"/>
      <c r="AI401" s="89"/>
      <c r="AJ401" s="66"/>
      <c r="AK401" s="66"/>
    </row>
    <row r="402" customFormat="false" ht="15" hidden="false" customHeight="false" outlineLevel="0" collapsed="false">
      <c r="C402" s="53" t="s">
        <v>75</v>
      </c>
      <c r="D402" s="45" t="n">
        <f aca="false">HEX2DEC(D400)</f>
        <v>7</v>
      </c>
      <c r="E402" s="45" t="n">
        <f aca="false">HEX2DEC(E400)</f>
        <v>32</v>
      </c>
      <c r="F402" s="45" t="n">
        <f aca="false">HEX2DEC(F400)</f>
        <v>4</v>
      </c>
      <c r="G402" s="45" t="n">
        <f aca="false">HEX2DEC(G400)</f>
        <v>52</v>
      </c>
      <c r="H402" s="45" t="n">
        <f aca="false">HEX2DEC(H400)</f>
        <v>0</v>
      </c>
      <c r="I402" s="45" t="n">
        <f aca="false">HEX2DEC(I400)</f>
        <v>0</v>
      </c>
      <c r="J402" s="45" t="n">
        <f aca="false">HEX2DEC(J400)</f>
        <v>0</v>
      </c>
      <c r="K402" s="45" t="n">
        <f aca="false">HEX2DEC(K400)</f>
        <v>0</v>
      </c>
      <c r="L402" s="45" t="n">
        <f aca="false">HEX2DEC(L400)</f>
        <v>0</v>
      </c>
      <c r="M402" s="45" t="n">
        <f aca="false">SUM(D402:L402)</f>
        <v>95</v>
      </c>
      <c r="N402" s="46"/>
      <c r="P402" s="68" t="str">
        <f aca="false">MID(H401,2,1)</f>
        <v>0</v>
      </c>
      <c r="Q402" s="69" t="str">
        <f aca="false">P402</f>
        <v>0</v>
      </c>
      <c r="R402" s="53" t="s">
        <v>76</v>
      </c>
      <c r="S402" s="70" t="s">
        <v>73</v>
      </c>
      <c r="T402" s="68" t="str">
        <f aca="false">MID(I401,2,1)</f>
        <v>0</v>
      </c>
      <c r="U402" s="69" t="str">
        <f aca="false">T402</f>
        <v>0</v>
      </c>
      <c r="V402" s="53" t="s">
        <v>76</v>
      </c>
      <c r="W402" s="70" t="s">
        <v>73</v>
      </c>
      <c r="X402" s="68" t="str">
        <f aca="false">MID(J401,2,1)</f>
        <v>0</v>
      </c>
      <c r="Y402" s="69" t="str">
        <f aca="false">X402</f>
        <v>0</v>
      </c>
      <c r="Z402" s="53" t="s">
        <v>76</v>
      </c>
      <c r="AA402" s="70" t="s">
        <v>73</v>
      </c>
      <c r="AB402" s="89"/>
      <c r="AC402" s="89"/>
      <c r="AD402" s="89"/>
      <c r="AE402" s="89"/>
      <c r="AF402" s="89"/>
      <c r="AG402" s="89"/>
      <c r="AH402" s="89"/>
      <c r="AI402" s="89"/>
      <c r="AJ402" s="66"/>
      <c r="AK402" s="66"/>
    </row>
    <row r="403" customFormat="false" ht="15" hidden="false" customHeight="false" outlineLevel="0" collapsed="false">
      <c r="C403" s="53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46"/>
      <c r="P403" s="68" t="str">
        <f aca="false">MID(H401,3,1)</f>
        <v>0</v>
      </c>
      <c r="Q403" s="69" t="str">
        <f aca="false">P403</f>
        <v>0</v>
      </c>
      <c r="R403" s="53" t="s">
        <v>78</v>
      </c>
      <c r="S403" s="70" t="s">
        <v>73</v>
      </c>
      <c r="T403" s="68" t="str">
        <f aca="false">MID(I401,3,1)</f>
        <v>0</v>
      </c>
      <c r="U403" s="69" t="str">
        <f aca="false">T403</f>
        <v>0</v>
      </c>
      <c r="V403" s="53" t="s">
        <v>78</v>
      </c>
      <c r="W403" s="70" t="s">
        <v>73</v>
      </c>
      <c r="X403" s="68" t="str">
        <f aca="false">MID(J401,3,1)</f>
        <v>0</v>
      </c>
      <c r="Y403" s="69" t="str">
        <f aca="false">X403</f>
        <v>0</v>
      </c>
      <c r="Z403" s="53" t="s">
        <v>78</v>
      </c>
      <c r="AA403" s="70" t="s">
        <v>73</v>
      </c>
      <c r="AB403" s="89"/>
      <c r="AC403" s="89"/>
      <c r="AD403" s="89"/>
      <c r="AE403" s="89"/>
      <c r="AF403" s="89"/>
      <c r="AG403" s="89"/>
      <c r="AH403" s="89"/>
      <c r="AI403" s="89"/>
      <c r="AJ403" s="66"/>
      <c r="AK403" s="66"/>
    </row>
    <row r="404" customFormat="false" ht="15.75" hidden="false" customHeight="false" outlineLevel="0" collapsed="false">
      <c r="C404" s="53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46"/>
      <c r="P404" s="68" t="str">
        <f aca="false">MID(H401,4,1)</f>
        <v>0</v>
      </c>
      <c r="Q404" s="69" t="str">
        <f aca="false">P404</f>
        <v>0</v>
      </c>
      <c r="R404" s="53" t="s">
        <v>79</v>
      </c>
      <c r="S404" s="70" t="s">
        <v>73</v>
      </c>
      <c r="T404" s="68" t="str">
        <f aca="false">MID(I401,4,1)</f>
        <v>0</v>
      </c>
      <c r="U404" s="69" t="str">
        <f aca="false">T404</f>
        <v>0</v>
      </c>
      <c r="V404" s="53" t="s">
        <v>79</v>
      </c>
      <c r="W404" s="70" t="s">
        <v>73</v>
      </c>
      <c r="X404" s="68" t="str">
        <f aca="false">MID(J401,4,1)</f>
        <v>0</v>
      </c>
      <c r="Y404" s="69" t="str">
        <f aca="false">X404</f>
        <v>0</v>
      </c>
      <c r="Z404" s="53" t="s">
        <v>79</v>
      </c>
      <c r="AA404" s="70" t="s">
        <v>73</v>
      </c>
      <c r="AB404" s="89"/>
      <c r="AC404" s="89"/>
      <c r="AD404" s="89"/>
      <c r="AE404" s="89"/>
      <c r="AF404" s="89"/>
      <c r="AG404" s="89"/>
      <c r="AH404" s="89"/>
      <c r="AI404" s="89"/>
      <c r="AJ404" s="66"/>
      <c r="AK404" s="66"/>
    </row>
    <row r="405" customFormat="false" ht="15.75" hidden="false" customHeight="false" outlineLevel="0" collapsed="false">
      <c r="C405" s="53" t="s">
        <v>62</v>
      </c>
      <c r="D405" s="73" t="str">
        <f aca="false">D400</f>
        <v>07</v>
      </c>
      <c r="E405" s="74" t="str">
        <f aca="false">E400</f>
        <v>20</v>
      </c>
      <c r="F405" s="74" t="str">
        <f aca="false">F400</f>
        <v>04</v>
      </c>
      <c r="G405" s="75" t="str">
        <f aca="false">G400</f>
        <v>34</v>
      </c>
      <c r="H405" s="76" t="str">
        <f aca="false">BIN2HEX(H406,2)</f>
        <v>00</v>
      </c>
      <c r="I405" s="77" t="str">
        <f aca="false">BIN2HEX(I406,2)</f>
        <v>00</v>
      </c>
      <c r="J405" s="78" t="str">
        <f aca="false">BIN2HEX(J406,2)</f>
        <v>00</v>
      </c>
      <c r="K405" s="130" t="str">
        <f aca="false">K400</f>
        <v>00</v>
      </c>
      <c r="L405" s="131" t="str">
        <f aca="false">L400</f>
        <v>00</v>
      </c>
      <c r="M405" s="81" t="str">
        <f aca="false">IF(LEN(M406)&gt;2,MID(M406,2,2),M406)</f>
        <v>5F</v>
      </c>
      <c r="N405" s="46" t="s">
        <v>68</v>
      </c>
      <c r="P405" s="68" t="str">
        <f aca="false">MID(H401,5,1)</f>
        <v>0</v>
      </c>
      <c r="Q405" s="69" t="str">
        <f aca="false">P405</f>
        <v>0</v>
      </c>
      <c r="R405" s="53" t="s">
        <v>80</v>
      </c>
      <c r="S405" s="70" t="s">
        <v>73</v>
      </c>
      <c r="T405" s="68" t="str">
        <f aca="false">MID(I401,5,1)</f>
        <v>0</v>
      </c>
      <c r="U405" s="69" t="str">
        <f aca="false">T405</f>
        <v>0</v>
      </c>
      <c r="V405" s="53" t="s">
        <v>80</v>
      </c>
      <c r="W405" s="70" t="s">
        <v>73</v>
      </c>
      <c r="X405" s="68" t="str">
        <f aca="false">MID(J401,5,1)</f>
        <v>0</v>
      </c>
      <c r="Y405" s="69" t="str">
        <f aca="false">X405</f>
        <v>0</v>
      </c>
      <c r="Z405" s="53" t="s">
        <v>80</v>
      </c>
      <c r="AA405" s="70" t="s">
        <v>73</v>
      </c>
      <c r="AB405" s="89"/>
      <c r="AC405" s="89"/>
      <c r="AD405" s="89"/>
      <c r="AE405" s="89"/>
      <c r="AF405" s="89"/>
      <c r="AG405" s="89"/>
      <c r="AH405" s="89"/>
      <c r="AI405" s="89"/>
      <c r="AJ405" s="66"/>
      <c r="AK405" s="66"/>
    </row>
    <row r="406" customFormat="false" ht="15" hidden="false" customHeight="false" outlineLevel="0" collapsed="false">
      <c r="C406" s="53" t="s">
        <v>71</v>
      </c>
      <c r="D406" s="45" t="str">
        <f aca="false">HEX2BIN(D405,8)</f>
        <v>00000111</v>
      </c>
      <c r="E406" s="45" t="str">
        <f aca="false">HEX2BIN(E405,8)</f>
        <v>00100000</v>
      </c>
      <c r="F406" s="45" t="str">
        <f aca="false">HEX2BIN(F405,8)</f>
        <v>00000100</v>
      </c>
      <c r="G406" s="45" t="str">
        <f aca="false">HEX2BIN(G405,8)</f>
        <v>00110100</v>
      </c>
      <c r="H406" s="82" t="str">
        <f aca="false">Q401&amp;Q402&amp;Q403&amp;Q404&amp;Q405&amp;Q406&amp;Q407&amp;Q408</f>
        <v>00000000</v>
      </c>
      <c r="I406" s="45" t="str">
        <f aca="false">U401&amp;U402&amp;U403&amp;U404&amp;U405&amp;U406&amp;U407&amp;U408</f>
        <v>00000000</v>
      </c>
      <c r="J406" s="82" t="str">
        <f aca="false">Y401&amp;Y402&amp;Y403&amp;Y404&amp;Y405&amp;Y406&amp;Y407&amp;Y408</f>
        <v>00000000</v>
      </c>
      <c r="K406" s="82"/>
      <c r="L406" s="45"/>
      <c r="M406" s="45" t="str">
        <f aca="false">DEC2HEX(M407)</f>
        <v>5F</v>
      </c>
      <c r="N406" s="46"/>
      <c r="P406" s="68" t="str">
        <f aca="false">MID(H401,6,1)</f>
        <v>0</v>
      </c>
      <c r="Q406" s="69" t="str">
        <f aca="false">P406</f>
        <v>0</v>
      </c>
      <c r="R406" s="53" t="s">
        <v>83</v>
      </c>
      <c r="S406" s="70" t="s">
        <v>73</v>
      </c>
      <c r="T406" s="68" t="str">
        <f aca="false">MID(I401,6,1)</f>
        <v>0</v>
      </c>
      <c r="U406" s="69" t="str">
        <f aca="false">T406</f>
        <v>0</v>
      </c>
      <c r="V406" s="53" t="s">
        <v>83</v>
      </c>
      <c r="W406" s="70" t="s">
        <v>73</v>
      </c>
      <c r="X406" s="68" t="str">
        <f aca="false">MID(J401,6,1)</f>
        <v>0</v>
      </c>
      <c r="Y406" s="69" t="str">
        <f aca="false">X406</f>
        <v>0</v>
      </c>
      <c r="Z406" s="53" t="s">
        <v>83</v>
      </c>
      <c r="AA406" s="70" t="s">
        <v>73</v>
      </c>
      <c r="AB406" s="89"/>
      <c r="AC406" s="89"/>
      <c r="AD406" s="89"/>
      <c r="AE406" s="89"/>
      <c r="AF406" s="89"/>
      <c r="AG406" s="89"/>
      <c r="AH406" s="89"/>
      <c r="AI406" s="89"/>
      <c r="AJ406" s="66"/>
      <c r="AK406" s="66"/>
    </row>
    <row r="407" customFormat="false" ht="15" hidden="false" customHeight="false" outlineLevel="0" collapsed="false">
      <c r="C407" s="53" t="s">
        <v>75</v>
      </c>
      <c r="D407" s="45" t="n">
        <f aca="false">HEX2DEC(D405)</f>
        <v>7</v>
      </c>
      <c r="E407" s="45" t="n">
        <f aca="false">HEX2DEC(E405)</f>
        <v>32</v>
      </c>
      <c r="F407" s="45" t="n">
        <f aca="false">HEX2DEC(F405)</f>
        <v>4</v>
      </c>
      <c r="G407" s="45" t="n">
        <f aca="false">HEX2DEC(G405)</f>
        <v>52</v>
      </c>
      <c r="H407" s="45" t="n">
        <f aca="false">HEX2DEC(H405)</f>
        <v>0</v>
      </c>
      <c r="I407" s="45" t="n">
        <f aca="false">HEX2DEC(I405)</f>
        <v>0</v>
      </c>
      <c r="J407" s="45" t="n">
        <f aca="false">HEX2DEC(J405)</f>
        <v>0</v>
      </c>
      <c r="K407" s="45" t="n">
        <f aca="false">HEX2DEC(K405)</f>
        <v>0</v>
      </c>
      <c r="L407" s="45" t="n">
        <f aca="false">HEX2DEC(L405)</f>
        <v>0</v>
      </c>
      <c r="M407" s="45" t="n">
        <f aca="false">SUM(D407:L407)</f>
        <v>95</v>
      </c>
      <c r="N407" s="46"/>
      <c r="P407" s="68" t="str">
        <f aca="false">MID(H401,7,1)</f>
        <v>0</v>
      </c>
      <c r="Q407" s="69" t="str">
        <f aca="false">P407</f>
        <v>0</v>
      </c>
      <c r="R407" s="53" t="s">
        <v>84</v>
      </c>
      <c r="S407" s="70" t="s">
        <v>73</v>
      </c>
      <c r="T407" s="68" t="str">
        <f aca="false">MID(I401,7,1)</f>
        <v>0</v>
      </c>
      <c r="U407" s="69" t="str">
        <f aca="false">T407</f>
        <v>0</v>
      </c>
      <c r="V407" s="53" t="s">
        <v>84</v>
      </c>
      <c r="W407" s="70" t="s">
        <v>73</v>
      </c>
      <c r="X407" s="68" t="str">
        <f aca="false">MID(J401,7,1)</f>
        <v>0</v>
      </c>
      <c r="Y407" s="69" t="str">
        <f aca="false">X407</f>
        <v>0</v>
      </c>
      <c r="Z407" s="53" t="s">
        <v>84</v>
      </c>
      <c r="AA407" s="70" t="s">
        <v>73</v>
      </c>
      <c r="AB407" s="89"/>
      <c r="AC407" s="89"/>
      <c r="AD407" s="89"/>
      <c r="AE407" s="89"/>
      <c r="AF407" s="89"/>
      <c r="AG407" s="89"/>
      <c r="AH407" s="89"/>
      <c r="AI407" s="89"/>
      <c r="AJ407" s="66"/>
      <c r="AK407" s="66"/>
    </row>
    <row r="408" customFormat="false" ht="15.75" hidden="false" customHeight="false" outlineLevel="0" collapsed="false">
      <c r="C408" s="83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5"/>
      <c r="P408" s="86" t="str">
        <f aca="false">MID(H401,8,1)</f>
        <v>0</v>
      </c>
      <c r="Q408" s="93" t="str">
        <f aca="false">P408</f>
        <v>0</v>
      </c>
      <c r="R408" s="83" t="s">
        <v>86</v>
      </c>
      <c r="S408" s="34" t="s">
        <v>73</v>
      </c>
      <c r="T408" s="86" t="str">
        <f aca="false">MID(I401,8,1)</f>
        <v>0</v>
      </c>
      <c r="U408" s="93" t="str">
        <f aca="false">T408</f>
        <v>0</v>
      </c>
      <c r="V408" s="83" t="s">
        <v>86</v>
      </c>
      <c r="W408" s="34" t="s">
        <v>73</v>
      </c>
      <c r="X408" s="86" t="str">
        <f aca="false">MID(J401,8,1)</f>
        <v>0</v>
      </c>
      <c r="Y408" s="93" t="str">
        <f aca="false">X408</f>
        <v>0</v>
      </c>
      <c r="Z408" s="83" t="s">
        <v>86</v>
      </c>
      <c r="AA408" s="34" t="s">
        <v>73</v>
      </c>
      <c r="AB408" s="89"/>
      <c r="AC408" s="89"/>
      <c r="AD408" s="89"/>
      <c r="AE408" s="89"/>
      <c r="AF408" s="89"/>
      <c r="AG408" s="89"/>
      <c r="AH408" s="89"/>
      <c r="AI408" s="89"/>
      <c r="AJ408" s="66"/>
      <c r="AK408" s="66"/>
    </row>
    <row r="409" customFormat="false" ht="15.75" hidden="false" customHeight="false" outlineLevel="0" collapsed="false">
      <c r="C409" s="40"/>
      <c r="D409" s="41"/>
      <c r="E409" s="41"/>
      <c r="F409" s="41"/>
      <c r="G409" s="41"/>
      <c r="H409" s="41"/>
      <c r="I409" s="41"/>
      <c r="J409" s="41"/>
      <c r="K409" s="41"/>
      <c r="L409" s="41"/>
      <c r="M409" s="41" t="s">
        <v>47</v>
      </c>
      <c r="N409" s="42"/>
      <c r="P409" s="43" t="s">
        <v>448</v>
      </c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</row>
    <row r="410" customFormat="false" ht="15.75" hidden="false" customHeight="false" outlineLevel="0" collapsed="false">
      <c r="C410" s="53"/>
      <c r="D410" s="44" t="s">
        <v>449</v>
      </c>
      <c r="E410" s="44"/>
      <c r="F410" s="44"/>
      <c r="G410" s="44"/>
      <c r="H410" s="45" t="s">
        <v>50</v>
      </c>
      <c r="I410" s="45" t="s">
        <v>51</v>
      </c>
      <c r="J410" s="45" t="s">
        <v>52</v>
      </c>
      <c r="K410" s="45" t="s">
        <v>53</v>
      </c>
      <c r="L410" s="45" t="s">
        <v>54</v>
      </c>
      <c r="M410" s="45" t="s">
        <v>55</v>
      </c>
      <c r="N410" s="46"/>
      <c r="P410" s="47" t="s">
        <v>56</v>
      </c>
      <c r="Q410" s="47"/>
      <c r="R410" s="47"/>
      <c r="S410" s="47"/>
      <c r="T410" s="48" t="s">
        <v>57</v>
      </c>
      <c r="U410" s="48"/>
      <c r="V410" s="48"/>
      <c r="W410" s="48"/>
      <c r="X410" s="49" t="s">
        <v>58</v>
      </c>
      <c r="Y410" s="49"/>
      <c r="Z410" s="49"/>
      <c r="AA410" s="49"/>
      <c r="AB410" s="50" t="s">
        <v>59</v>
      </c>
      <c r="AC410" s="50"/>
      <c r="AD410" s="50"/>
      <c r="AE410" s="50"/>
      <c r="AF410" s="92" t="s">
        <v>103</v>
      </c>
      <c r="AG410" s="92"/>
      <c r="AH410" s="92"/>
      <c r="AI410" s="92"/>
      <c r="AJ410" s="52" t="s">
        <v>61</v>
      </c>
      <c r="AK410" s="52"/>
    </row>
    <row r="411" customFormat="false" ht="15.75" hidden="false" customHeight="false" outlineLevel="0" collapsed="false">
      <c r="C411" s="53" t="s">
        <v>62</v>
      </c>
      <c r="D411" s="54" t="s">
        <v>63</v>
      </c>
      <c r="E411" s="55" t="s">
        <v>131</v>
      </c>
      <c r="F411" s="74" t="str">
        <f aca="false">MID(A39,4,2)</f>
        <v>04</v>
      </c>
      <c r="G411" s="56" t="s">
        <v>190</v>
      </c>
      <c r="H411" s="78" t="str">
        <f aca="false">MID(A39,8,2)</f>
        <v>00</v>
      </c>
      <c r="I411" s="115" t="str">
        <f aca="false">MID(A39,10,2)</f>
        <v>00</v>
      </c>
      <c r="J411" s="115" t="str">
        <f aca="false">MID(A39,12,2)</f>
        <v>00</v>
      </c>
      <c r="K411" s="116" t="str">
        <f aca="false">MID(A39,14,2)</f>
        <v>00</v>
      </c>
      <c r="L411" s="116" t="str">
        <f aca="false">MID(A39,16,2)</f>
        <v>00</v>
      </c>
      <c r="M411" s="117" t="str">
        <f aca="false">MID(A39,18,2)</f>
        <v>00</v>
      </c>
      <c r="N411" s="46" t="s">
        <v>67</v>
      </c>
      <c r="P411" s="62" t="s">
        <v>67</v>
      </c>
      <c r="Q411" s="63" t="s">
        <v>68</v>
      </c>
      <c r="R411" s="64" t="s">
        <v>69</v>
      </c>
      <c r="S411" s="46"/>
      <c r="T411" s="62" t="s">
        <v>67</v>
      </c>
      <c r="U411" s="63" t="s">
        <v>68</v>
      </c>
      <c r="V411" s="64" t="s">
        <v>69</v>
      </c>
      <c r="W411" s="46"/>
      <c r="X411" s="62" t="s">
        <v>67</v>
      </c>
      <c r="Y411" s="63" t="s">
        <v>68</v>
      </c>
      <c r="Z411" s="64" t="s">
        <v>69</v>
      </c>
      <c r="AA411" s="46"/>
      <c r="AB411" s="62" t="s">
        <v>67</v>
      </c>
      <c r="AC411" s="63" t="s">
        <v>68</v>
      </c>
      <c r="AD411" s="64" t="s">
        <v>69</v>
      </c>
      <c r="AE411" s="46"/>
      <c r="AF411" s="62" t="s">
        <v>67</v>
      </c>
      <c r="AG411" s="63" t="s">
        <v>68</v>
      </c>
      <c r="AH411" s="64" t="s">
        <v>69</v>
      </c>
      <c r="AI411" s="65"/>
      <c r="AJ411" s="66" t="s">
        <v>70</v>
      </c>
      <c r="AK411" s="66"/>
    </row>
    <row r="412" customFormat="false" ht="15" hidden="false" customHeight="false" outlineLevel="0" collapsed="false">
      <c r="C412" s="53" t="s">
        <v>71</v>
      </c>
      <c r="D412" s="45" t="str">
        <f aca="false">HEX2BIN(D411,8)</f>
        <v>00000111</v>
      </c>
      <c r="E412" s="45" t="str">
        <f aca="false">HEX2BIN(E411,8)</f>
        <v>00100000</v>
      </c>
      <c r="F412" s="45" t="str">
        <f aca="false">HEX2BIN(F411,8)</f>
        <v>00000100</v>
      </c>
      <c r="G412" s="45" t="str">
        <f aca="false">HEX2BIN(G411,8)</f>
        <v>00110101</v>
      </c>
      <c r="H412" s="45" t="str">
        <f aca="false">HEX2BIN(H411,8)</f>
        <v>00000000</v>
      </c>
      <c r="I412" s="45" t="str">
        <f aca="false">HEX2BIN(I411,8)</f>
        <v>00000000</v>
      </c>
      <c r="J412" s="45" t="str">
        <f aca="false">HEX2BIN(J411,8)</f>
        <v>00000000</v>
      </c>
      <c r="K412" s="45" t="str">
        <f aca="false">HEX2BIN(K411,8)</f>
        <v>00000000</v>
      </c>
      <c r="L412" s="45" t="str">
        <f aca="false">HEX2BIN(L411,8)</f>
        <v>00000000</v>
      </c>
      <c r="M412" s="65"/>
      <c r="N412" s="46"/>
      <c r="P412" s="68" t="str">
        <f aca="false">MID(H412,1,1)</f>
        <v>0</v>
      </c>
      <c r="Q412" s="69" t="str">
        <f aca="false">P412</f>
        <v>0</v>
      </c>
      <c r="R412" s="53" t="s">
        <v>72</v>
      </c>
      <c r="S412" s="70" t="s">
        <v>73</v>
      </c>
      <c r="T412" s="68" t="str">
        <f aca="false">MID(I412,1,1)</f>
        <v>0</v>
      </c>
      <c r="U412" s="69" t="str">
        <f aca="false">T412</f>
        <v>0</v>
      </c>
      <c r="V412" s="53" t="s">
        <v>72</v>
      </c>
      <c r="W412" s="70" t="s">
        <v>73</v>
      </c>
      <c r="X412" s="68" t="str">
        <f aca="false">MID(J412,1,1)</f>
        <v>0</v>
      </c>
      <c r="Y412" s="69" t="str">
        <f aca="false">X412</f>
        <v>0</v>
      </c>
      <c r="Z412" s="53" t="s">
        <v>72</v>
      </c>
      <c r="AA412" s="70" t="s">
        <v>73</v>
      </c>
      <c r="AB412" s="68" t="str">
        <f aca="false">MID(K412,1,1)</f>
        <v>0</v>
      </c>
      <c r="AC412" s="69" t="str">
        <f aca="false">AB412</f>
        <v>0</v>
      </c>
      <c r="AD412" s="53" t="s">
        <v>72</v>
      </c>
      <c r="AE412" s="70" t="s">
        <v>73</v>
      </c>
      <c r="AF412" s="68" t="str">
        <f aca="false">MID(L412,1,1)</f>
        <v>0</v>
      </c>
      <c r="AG412" s="69" t="str">
        <f aca="false">AF412</f>
        <v>0</v>
      </c>
      <c r="AH412" s="53" t="s">
        <v>72</v>
      </c>
      <c r="AI412" s="70" t="s">
        <v>73</v>
      </c>
      <c r="AJ412" s="66"/>
      <c r="AK412" s="66"/>
    </row>
    <row r="413" customFormat="false" ht="15" hidden="false" customHeight="false" outlineLevel="0" collapsed="false">
      <c r="C413" s="53" t="s">
        <v>75</v>
      </c>
      <c r="D413" s="45" t="n">
        <f aca="false">HEX2DEC(D411)</f>
        <v>7</v>
      </c>
      <c r="E413" s="45" t="n">
        <f aca="false">HEX2DEC(E411)</f>
        <v>32</v>
      </c>
      <c r="F413" s="45" t="n">
        <f aca="false">HEX2DEC(F411)</f>
        <v>4</v>
      </c>
      <c r="G413" s="45" t="n">
        <f aca="false">HEX2DEC(G411)</f>
        <v>53</v>
      </c>
      <c r="H413" s="45" t="n">
        <f aca="false">HEX2DEC(H411)</f>
        <v>0</v>
      </c>
      <c r="I413" s="45" t="n">
        <f aca="false">HEX2DEC(I411)</f>
        <v>0</v>
      </c>
      <c r="J413" s="45" t="n">
        <f aca="false">HEX2DEC(J411)</f>
        <v>0</v>
      </c>
      <c r="K413" s="45" t="n">
        <f aca="false">HEX2DEC(K411)</f>
        <v>0</v>
      </c>
      <c r="L413" s="45" t="n">
        <f aca="false">HEX2DEC(L411)</f>
        <v>0</v>
      </c>
      <c r="M413" s="45" t="n">
        <f aca="false">SUM(D413:L413)</f>
        <v>96</v>
      </c>
      <c r="N413" s="46"/>
      <c r="P413" s="68" t="str">
        <f aca="false">MID(H412,2,1)</f>
        <v>0</v>
      </c>
      <c r="Q413" s="69" t="str">
        <f aca="false">P413</f>
        <v>0</v>
      </c>
      <c r="R413" s="53" t="s">
        <v>76</v>
      </c>
      <c r="S413" s="70" t="s">
        <v>73</v>
      </c>
      <c r="T413" s="68" t="str">
        <f aca="false">MID(I412,2,1)</f>
        <v>0</v>
      </c>
      <c r="U413" s="69" t="str">
        <f aca="false">T413</f>
        <v>0</v>
      </c>
      <c r="V413" s="53" t="s">
        <v>76</v>
      </c>
      <c r="W413" s="70" t="s">
        <v>73</v>
      </c>
      <c r="X413" s="68" t="str">
        <f aca="false">MID(J412,2,1)</f>
        <v>0</v>
      </c>
      <c r="Y413" s="69" t="str">
        <f aca="false">X413</f>
        <v>0</v>
      </c>
      <c r="Z413" s="53" t="s">
        <v>76</v>
      </c>
      <c r="AA413" s="70" t="s">
        <v>73</v>
      </c>
      <c r="AB413" s="68" t="str">
        <f aca="false">MID(K412,2,1)</f>
        <v>0</v>
      </c>
      <c r="AC413" s="69" t="str">
        <f aca="false">AB413</f>
        <v>0</v>
      </c>
      <c r="AD413" s="53" t="s">
        <v>76</v>
      </c>
      <c r="AE413" s="70" t="s">
        <v>73</v>
      </c>
      <c r="AF413" s="68" t="str">
        <f aca="false">MID(L412,2,1)</f>
        <v>0</v>
      </c>
      <c r="AG413" s="69" t="str">
        <f aca="false">AF413</f>
        <v>0</v>
      </c>
      <c r="AH413" s="53" t="s">
        <v>76</v>
      </c>
      <c r="AI413" s="70" t="s">
        <v>73</v>
      </c>
      <c r="AJ413" s="66"/>
      <c r="AK413" s="66"/>
    </row>
    <row r="414" customFormat="false" ht="15" hidden="false" customHeight="false" outlineLevel="0" collapsed="false">
      <c r="C414" s="53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46"/>
      <c r="P414" s="68" t="str">
        <f aca="false">MID(H412,3,1)</f>
        <v>0</v>
      </c>
      <c r="Q414" s="69" t="str">
        <f aca="false">P414</f>
        <v>0</v>
      </c>
      <c r="R414" s="53" t="s">
        <v>78</v>
      </c>
      <c r="S414" s="70" t="s">
        <v>73</v>
      </c>
      <c r="T414" s="68" t="str">
        <f aca="false">MID(I412,3,1)</f>
        <v>0</v>
      </c>
      <c r="U414" s="69" t="str">
        <f aca="false">T414</f>
        <v>0</v>
      </c>
      <c r="V414" s="53" t="s">
        <v>78</v>
      </c>
      <c r="W414" s="70" t="s">
        <v>73</v>
      </c>
      <c r="X414" s="68" t="str">
        <f aca="false">MID(J412,3,1)</f>
        <v>0</v>
      </c>
      <c r="Y414" s="69" t="str">
        <f aca="false">X414</f>
        <v>0</v>
      </c>
      <c r="Z414" s="53" t="s">
        <v>78</v>
      </c>
      <c r="AA414" s="70" t="s">
        <v>73</v>
      </c>
      <c r="AB414" s="68" t="str">
        <f aca="false">MID(K412,3,1)</f>
        <v>0</v>
      </c>
      <c r="AC414" s="69" t="str">
        <f aca="false">AB414</f>
        <v>0</v>
      </c>
      <c r="AD414" s="53" t="s">
        <v>78</v>
      </c>
      <c r="AE414" s="70" t="s">
        <v>73</v>
      </c>
      <c r="AF414" s="68" t="str">
        <f aca="false">MID(L412,3,1)</f>
        <v>0</v>
      </c>
      <c r="AG414" s="69" t="str">
        <f aca="false">AF414</f>
        <v>0</v>
      </c>
      <c r="AH414" s="53" t="s">
        <v>78</v>
      </c>
      <c r="AI414" s="70" t="s">
        <v>73</v>
      </c>
      <c r="AJ414" s="66"/>
      <c r="AK414" s="66"/>
    </row>
    <row r="415" customFormat="false" ht="15.75" hidden="false" customHeight="false" outlineLevel="0" collapsed="false">
      <c r="C415" s="53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46"/>
      <c r="P415" s="68" t="str">
        <f aca="false">MID(H412,4,1)</f>
        <v>0</v>
      </c>
      <c r="Q415" s="69" t="str">
        <f aca="false">P415</f>
        <v>0</v>
      </c>
      <c r="R415" s="53" t="s">
        <v>79</v>
      </c>
      <c r="S415" s="70" t="s">
        <v>73</v>
      </c>
      <c r="T415" s="68" t="str">
        <f aca="false">MID(I412,4,1)</f>
        <v>0</v>
      </c>
      <c r="U415" s="69" t="str">
        <f aca="false">T415</f>
        <v>0</v>
      </c>
      <c r="V415" s="53" t="s">
        <v>79</v>
      </c>
      <c r="W415" s="70" t="s">
        <v>73</v>
      </c>
      <c r="X415" s="68" t="str">
        <f aca="false">MID(J412,4,1)</f>
        <v>0</v>
      </c>
      <c r="Y415" s="69" t="str">
        <f aca="false">X415</f>
        <v>0</v>
      </c>
      <c r="Z415" s="53" t="s">
        <v>79</v>
      </c>
      <c r="AA415" s="70" t="s">
        <v>73</v>
      </c>
      <c r="AB415" s="68" t="str">
        <f aca="false">MID(K412,4,1)</f>
        <v>0</v>
      </c>
      <c r="AC415" s="69" t="str">
        <f aca="false">AB415</f>
        <v>0</v>
      </c>
      <c r="AD415" s="53" t="s">
        <v>79</v>
      </c>
      <c r="AE415" s="70" t="s">
        <v>73</v>
      </c>
      <c r="AF415" s="68" t="str">
        <f aca="false">MID(L412,4,1)</f>
        <v>0</v>
      </c>
      <c r="AG415" s="69" t="str">
        <f aca="false">AF415</f>
        <v>0</v>
      </c>
      <c r="AH415" s="53" t="s">
        <v>79</v>
      </c>
      <c r="AI415" s="70" t="s">
        <v>73</v>
      </c>
      <c r="AJ415" s="66"/>
      <c r="AK415" s="66"/>
    </row>
    <row r="416" customFormat="false" ht="15.75" hidden="false" customHeight="false" outlineLevel="0" collapsed="false">
      <c r="C416" s="53" t="s">
        <v>62</v>
      </c>
      <c r="D416" s="73" t="str">
        <f aca="false">D411</f>
        <v>07</v>
      </c>
      <c r="E416" s="74" t="str">
        <f aca="false">E411</f>
        <v>20</v>
      </c>
      <c r="F416" s="74" t="str">
        <f aca="false">F411</f>
        <v>04</v>
      </c>
      <c r="G416" s="75" t="str">
        <f aca="false">G411</f>
        <v>35</v>
      </c>
      <c r="H416" s="76" t="str">
        <f aca="false">BIN2HEX(H417,2)</f>
        <v>00</v>
      </c>
      <c r="I416" s="77" t="str">
        <f aca="false">BIN2HEX(I417,2)</f>
        <v>00</v>
      </c>
      <c r="J416" s="78" t="str">
        <f aca="false">BIN2HEX(J417,2)</f>
        <v>00</v>
      </c>
      <c r="K416" s="79" t="str">
        <f aca="false">BIN2HEX(K417,2)</f>
        <v>00</v>
      </c>
      <c r="L416" s="80" t="str">
        <f aca="false">BIN2HEX(L417,2)</f>
        <v>00</v>
      </c>
      <c r="M416" s="81" t="str">
        <f aca="false">IF(LEN(M417)&gt;2,MID(M417,2,2),M417)</f>
        <v>60</v>
      </c>
      <c r="N416" s="46" t="s">
        <v>68</v>
      </c>
      <c r="P416" s="68" t="str">
        <f aca="false">MID(H412,5,1)</f>
        <v>0</v>
      </c>
      <c r="Q416" s="69" t="str">
        <f aca="false">P416</f>
        <v>0</v>
      </c>
      <c r="R416" s="53" t="s">
        <v>80</v>
      </c>
      <c r="S416" s="70" t="s">
        <v>73</v>
      </c>
      <c r="T416" s="68" t="str">
        <f aca="false">MID(I412,5,1)</f>
        <v>0</v>
      </c>
      <c r="U416" s="69" t="str">
        <f aca="false">T416</f>
        <v>0</v>
      </c>
      <c r="V416" s="53" t="s">
        <v>80</v>
      </c>
      <c r="W416" s="70" t="s">
        <v>73</v>
      </c>
      <c r="X416" s="68" t="str">
        <f aca="false">MID(J412,5,1)</f>
        <v>0</v>
      </c>
      <c r="Y416" s="69" t="str">
        <f aca="false">X416</f>
        <v>0</v>
      </c>
      <c r="Z416" s="53" t="s">
        <v>80</v>
      </c>
      <c r="AA416" s="70" t="s">
        <v>73</v>
      </c>
      <c r="AB416" s="68" t="str">
        <f aca="false">MID(K412,5,1)</f>
        <v>0</v>
      </c>
      <c r="AC416" s="69" t="str">
        <f aca="false">AB416</f>
        <v>0</v>
      </c>
      <c r="AD416" s="53" t="s">
        <v>80</v>
      </c>
      <c r="AE416" s="70" t="s">
        <v>73</v>
      </c>
      <c r="AF416" s="68" t="str">
        <f aca="false">MID(L412,5,1)</f>
        <v>0</v>
      </c>
      <c r="AG416" s="69" t="str">
        <f aca="false">AF416</f>
        <v>0</v>
      </c>
      <c r="AH416" s="53" t="s">
        <v>80</v>
      </c>
      <c r="AI416" s="70" t="s">
        <v>73</v>
      </c>
      <c r="AJ416" s="66"/>
      <c r="AK416" s="66"/>
    </row>
    <row r="417" customFormat="false" ht="15" hidden="false" customHeight="false" outlineLevel="0" collapsed="false">
      <c r="C417" s="53" t="s">
        <v>71</v>
      </c>
      <c r="D417" s="45" t="str">
        <f aca="false">HEX2BIN(D416,8)</f>
        <v>00000111</v>
      </c>
      <c r="E417" s="45" t="str">
        <f aca="false">HEX2BIN(E416,8)</f>
        <v>00100000</v>
      </c>
      <c r="F417" s="45" t="str">
        <f aca="false">HEX2BIN(F416,8)</f>
        <v>00000100</v>
      </c>
      <c r="G417" s="45" t="str">
        <f aca="false">HEX2BIN(G416,8)</f>
        <v>00110101</v>
      </c>
      <c r="H417" s="82" t="str">
        <f aca="false">Q412&amp;Q413&amp;Q414&amp;Q415&amp;Q416&amp;Q417&amp;Q418&amp;Q419</f>
        <v>00000000</v>
      </c>
      <c r="I417" s="45" t="str">
        <f aca="false">U412&amp;U413&amp;U414&amp;U415&amp;U416&amp;U417&amp;U418&amp;U419</f>
        <v>00000000</v>
      </c>
      <c r="J417" s="82" t="str">
        <f aca="false">Y412&amp;Y413&amp;Y414&amp;Y415&amp;Y416&amp;Y417&amp;Y418&amp;Y419</f>
        <v>00000000</v>
      </c>
      <c r="K417" s="82" t="str">
        <f aca="false">AC412&amp;AC413&amp;AC414&amp;AC415&amp;AC416&amp;AC417&amp;AC418&amp;AC419</f>
        <v>00000000</v>
      </c>
      <c r="L417" s="45" t="str">
        <f aca="false">AG412&amp;AG413&amp;AG414&amp;AG415&amp;AG416&amp;AG417&amp;AG418&amp;AG419</f>
        <v>00000000</v>
      </c>
      <c r="M417" s="45" t="str">
        <f aca="false">DEC2HEX(M418)</f>
        <v>60</v>
      </c>
      <c r="N417" s="46"/>
      <c r="P417" s="68" t="str">
        <f aca="false">MID(H412,6,1)</f>
        <v>0</v>
      </c>
      <c r="Q417" s="69" t="str">
        <f aca="false">P417</f>
        <v>0</v>
      </c>
      <c r="R417" s="53" t="s">
        <v>83</v>
      </c>
      <c r="S417" s="70" t="s">
        <v>73</v>
      </c>
      <c r="T417" s="68" t="str">
        <f aca="false">MID(I412,6,1)</f>
        <v>0</v>
      </c>
      <c r="U417" s="69" t="str">
        <f aca="false">T417</f>
        <v>0</v>
      </c>
      <c r="V417" s="53" t="s">
        <v>83</v>
      </c>
      <c r="W417" s="70" t="s">
        <v>73</v>
      </c>
      <c r="X417" s="68" t="str">
        <f aca="false">MID(J412,6,1)</f>
        <v>0</v>
      </c>
      <c r="Y417" s="69" t="str">
        <f aca="false">X417</f>
        <v>0</v>
      </c>
      <c r="Z417" s="53" t="s">
        <v>83</v>
      </c>
      <c r="AA417" s="70" t="s">
        <v>73</v>
      </c>
      <c r="AB417" s="68" t="str">
        <f aca="false">MID(K412,6,1)</f>
        <v>0</v>
      </c>
      <c r="AC417" s="69" t="str">
        <f aca="false">AB417</f>
        <v>0</v>
      </c>
      <c r="AD417" s="53" t="s">
        <v>83</v>
      </c>
      <c r="AE417" s="70" t="s">
        <v>73</v>
      </c>
      <c r="AF417" s="68" t="str">
        <f aca="false">MID(L412,6,1)</f>
        <v>0</v>
      </c>
      <c r="AG417" s="69" t="str">
        <f aca="false">AF417</f>
        <v>0</v>
      </c>
      <c r="AH417" s="53" t="s">
        <v>83</v>
      </c>
      <c r="AI417" s="70" t="s">
        <v>73</v>
      </c>
      <c r="AJ417" s="66"/>
      <c r="AK417" s="66"/>
    </row>
    <row r="418" customFormat="false" ht="15" hidden="false" customHeight="false" outlineLevel="0" collapsed="false">
      <c r="C418" s="53" t="s">
        <v>75</v>
      </c>
      <c r="D418" s="45" t="n">
        <f aca="false">HEX2DEC(D416)</f>
        <v>7</v>
      </c>
      <c r="E418" s="45" t="n">
        <f aca="false">HEX2DEC(E416)</f>
        <v>32</v>
      </c>
      <c r="F418" s="45" t="n">
        <f aca="false">HEX2DEC(F416)</f>
        <v>4</v>
      </c>
      <c r="G418" s="45" t="n">
        <f aca="false">HEX2DEC(G416)</f>
        <v>53</v>
      </c>
      <c r="H418" s="45" t="n">
        <f aca="false">HEX2DEC(H416)</f>
        <v>0</v>
      </c>
      <c r="I418" s="45" t="n">
        <f aca="false">HEX2DEC(I416)</f>
        <v>0</v>
      </c>
      <c r="J418" s="45" t="n">
        <f aca="false">HEX2DEC(J416)</f>
        <v>0</v>
      </c>
      <c r="K418" s="45" t="n">
        <f aca="false">HEX2DEC(K416)</f>
        <v>0</v>
      </c>
      <c r="L418" s="45" t="n">
        <f aca="false">HEX2DEC(L416)</f>
        <v>0</v>
      </c>
      <c r="M418" s="45" t="n">
        <f aca="false">SUM(D418:L418)</f>
        <v>96</v>
      </c>
      <c r="N418" s="46"/>
      <c r="P418" s="68" t="str">
        <f aca="false">MID(H412,7,1)</f>
        <v>0</v>
      </c>
      <c r="Q418" s="69" t="str">
        <f aca="false">P418</f>
        <v>0</v>
      </c>
      <c r="R418" s="53" t="s">
        <v>84</v>
      </c>
      <c r="S418" s="70" t="s">
        <v>73</v>
      </c>
      <c r="T418" s="68" t="str">
        <f aca="false">MID(I412,7,1)</f>
        <v>0</v>
      </c>
      <c r="U418" s="69" t="str">
        <f aca="false">T418</f>
        <v>0</v>
      </c>
      <c r="V418" s="53" t="s">
        <v>84</v>
      </c>
      <c r="W418" s="70" t="s">
        <v>73</v>
      </c>
      <c r="X418" s="68" t="str">
        <f aca="false">MID(J412,7,1)</f>
        <v>0</v>
      </c>
      <c r="Y418" s="69" t="str">
        <f aca="false">X418</f>
        <v>0</v>
      </c>
      <c r="Z418" s="53" t="s">
        <v>84</v>
      </c>
      <c r="AA418" s="70" t="s">
        <v>73</v>
      </c>
      <c r="AB418" s="68" t="str">
        <f aca="false">MID(K412,7,1)</f>
        <v>0</v>
      </c>
      <c r="AC418" s="69" t="str">
        <f aca="false">AB418</f>
        <v>0</v>
      </c>
      <c r="AD418" s="53" t="s">
        <v>84</v>
      </c>
      <c r="AE418" s="70" t="s">
        <v>73</v>
      </c>
      <c r="AF418" s="68" t="str">
        <f aca="false">MID(L412,7,1)</f>
        <v>0</v>
      </c>
      <c r="AG418" s="69" t="str">
        <f aca="false">AF418</f>
        <v>0</v>
      </c>
      <c r="AH418" s="53" t="s">
        <v>84</v>
      </c>
      <c r="AI418" s="70" t="s">
        <v>73</v>
      </c>
      <c r="AJ418" s="66"/>
      <c r="AK418" s="66"/>
    </row>
    <row r="419" customFormat="false" ht="15.75" hidden="false" customHeight="false" outlineLevel="0" collapsed="false">
      <c r="C419" s="83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5"/>
      <c r="P419" s="86" t="str">
        <f aca="false">MID(H412,8,1)</f>
        <v>0</v>
      </c>
      <c r="Q419" s="93" t="str">
        <f aca="false">P419</f>
        <v>0</v>
      </c>
      <c r="R419" s="83" t="s">
        <v>86</v>
      </c>
      <c r="S419" s="34" t="s">
        <v>73</v>
      </c>
      <c r="T419" s="86" t="str">
        <f aca="false">MID(I412,8,1)</f>
        <v>0</v>
      </c>
      <c r="U419" s="93" t="str">
        <f aca="false">T419</f>
        <v>0</v>
      </c>
      <c r="V419" s="83" t="s">
        <v>86</v>
      </c>
      <c r="W419" s="34" t="s">
        <v>73</v>
      </c>
      <c r="X419" s="86" t="str">
        <f aca="false">MID(J412,8,1)</f>
        <v>0</v>
      </c>
      <c r="Y419" s="93" t="str">
        <f aca="false">X419</f>
        <v>0</v>
      </c>
      <c r="Z419" s="83" t="s">
        <v>86</v>
      </c>
      <c r="AA419" s="34" t="s">
        <v>73</v>
      </c>
      <c r="AB419" s="86" t="str">
        <f aca="false">MID(K412,8,1)</f>
        <v>0</v>
      </c>
      <c r="AC419" s="93" t="str">
        <f aca="false">AB419</f>
        <v>0</v>
      </c>
      <c r="AD419" s="83" t="s">
        <v>86</v>
      </c>
      <c r="AE419" s="34" t="s">
        <v>73</v>
      </c>
      <c r="AF419" s="86" t="str">
        <f aca="false">MID(L412,8,1)</f>
        <v>0</v>
      </c>
      <c r="AG419" s="93" t="str">
        <f aca="false">AF419</f>
        <v>0</v>
      </c>
      <c r="AH419" s="83" t="s">
        <v>86</v>
      </c>
      <c r="AI419" s="34" t="s">
        <v>73</v>
      </c>
      <c r="AJ419" s="66"/>
      <c r="AK419" s="66"/>
    </row>
    <row r="420" customFormat="false" ht="15.75" hidden="false" customHeight="false" outlineLevel="0" collapsed="false">
      <c r="C420" s="40"/>
      <c r="D420" s="41"/>
      <c r="E420" s="41"/>
      <c r="F420" s="41"/>
      <c r="G420" s="41"/>
      <c r="H420" s="41"/>
      <c r="I420" s="41"/>
      <c r="J420" s="41"/>
      <c r="K420" s="41"/>
      <c r="L420" s="41"/>
      <c r="M420" s="41" t="s">
        <v>47</v>
      </c>
      <c r="N420" s="42"/>
      <c r="P420" s="43" t="s">
        <v>450</v>
      </c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</row>
    <row r="421" customFormat="false" ht="15.75" hidden="false" customHeight="false" outlineLevel="0" collapsed="false">
      <c r="C421" s="53"/>
      <c r="D421" s="44" t="s">
        <v>451</v>
      </c>
      <c r="E421" s="44"/>
      <c r="F421" s="44"/>
      <c r="G421" s="44"/>
      <c r="H421" s="45" t="s">
        <v>50</v>
      </c>
      <c r="I421" s="45" t="s">
        <v>51</v>
      </c>
      <c r="J421" s="45" t="s">
        <v>52</v>
      </c>
      <c r="K421" s="45" t="s">
        <v>53</v>
      </c>
      <c r="L421" s="45" t="s">
        <v>54</v>
      </c>
      <c r="M421" s="45" t="s">
        <v>55</v>
      </c>
      <c r="N421" s="46"/>
      <c r="P421" s="47" t="s">
        <v>56</v>
      </c>
      <c r="Q421" s="47"/>
      <c r="R421" s="47"/>
      <c r="S421" s="47"/>
      <c r="T421" s="48" t="s">
        <v>305</v>
      </c>
      <c r="U421" s="48"/>
      <c r="V421" s="48"/>
      <c r="W421" s="48"/>
      <c r="X421" s="49" t="s">
        <v>452</v>
      </c>
      <c r="Y421" s="49"/>
      <c r="Z421" s="49"/>
      <c r="AA421" s="49"/>
      <c r="AB421" s="50" t="s">
        <v>59</v>
      </c>
      <c r="AC421" s="50"/>
      <c r="AD421" s="50"/>
      <c r="AE421" s="50"/>
      <c r="AF421" s="92" t="s">
        <v>103</v>
      </c>
      <c r="AG421" s="92"/>
      <c r="AH421" s="92"/>
      <c r="AI421" s="92"/>
      <c r="AJ421" s="52" t="s">
        <v>61</v>
      </c>
      <c r="AK421" s="52"/>
    </row>
    <row r="422" customFormat="false" ht="15.75" hidden="false" customHeight="false" outlineLevel="0" collapsed="false">
      <c r="C422" s="53" t="s">
        <v>62</v>
      </c>
      <c r="D422" s="54" t="s">
        <v>63</v>
      </c>
      <c r="E422" s="55" t="s">
        <v>131</v>
      </c>
      <c r="F422" s="74" t="str">
        <f aca="false">MID(A40,4,2)</f>
        <v>04</v>
      </c>
      <c r="G422" s="56" t="s">
        <v>191</v>
      </c>
      <c r="H422" s="78" t="str">
        <f aca="false">MID(A40,8,2)</f>
        <v>00</v>
      </c>
      <c r="I422" s="115" t="str">
        <f aca="false">MID(A40,10,2)</f>
        <v>00</v>
      </c>
      <c r="J422" s="115" t="str">
        <f aca="false">MID(A40,12,2)</f>
        <v>00</v>
      </c>
      <c r="K422" s="116" t="str">
        <f aca="false">MID(A40,14,2)</f>
        <v>00</v>
      </c>
      <c r="L422" s="116" t="str">
        <f aca="false">MID(A40,16,2)</f>
        <v>00</v>
      </c>
      <c r="M422" s="117" t="str">
        <f aca="false">MID(A40,18,2)</f>
        <v>00</v>
      </c>
      <c r="N422" s="46" t="s">
        <v>67</v>
      </c>
      <c r="P422" s="62" t="s">
        <v>67</v>
      </c>
      <c r="Q422" s="63" t="s">
        <v>68</v>
      </c>
      <c r="R422" s="64" t="s">
        <v>69</v>
      </c>
      <c r="S422" s="46"/>
      <c r="T422" s="89"/>
      <c r="U422" s="89"/>
      <c r="V422" s="89"/>
      <c r="W422" s="89"/>
      <c r="X422" s="89"/>
      <c r="Y422" s="89"/>
      <c r="Z422" s="89"/>
      <c r="AA422" s="89"/>
      <c r="AB422" s="62" t="s">
        <v>67</v>
      </c>
      <c r="AC422" s="63" t="s">
        <v>68</v>
      </c>
      <c r="AD422" s="64" t="s">
        <v>69</v>
      </c>
      <c r="AE422" s="46"/>
      <c r="AF422" s="62" t="s">
        <v>67</v>
      </c>
      <c r="AG422" s="63" t="s">
        <v>68</v>
      </c>
      <c r="AH422" s="64" t="s">
        <v>69</v>
      </c>
      <c r="AI422" s="65"/>
      <c r="AJ422" s="66" t="s">
        <v>70</v>
      </c>
      <c r="AK422" s="66"/>
    </row>
    <row r="423" customFormat="false" ht="15" hidden="false" customHeight="false" outlineLevel="0" collapsed="false">
      <c r="C423" s="53" t="s">
        <v>71</v>
      </c>
      <c r="D423" s="45" t="str">
        <f aca="false">HEX2BIN(D422,8)</f>
        <v>00000111</v>
      </c>
      <c r="E423" s="45" t="str">
        <f aca="false">HEX2BIN(E422,8)</f>
        <v>00100000</v>
      </c>
      <c r="F423" s="45" t="str">
        <f aca="false">HEX2BIN(F422,8)</f>
        <v>00000100</v>
      </c>
      <c r="G423" s="45" t="str">
        <f aca="false">HEX2BIN(G422,8)</f>
        <v>00110110</v>
      </c>
      <c r="H423" s="45" t="str">
        <f aca="false">HEX2BIN(H422,8)</f>
        <v>00000000</v>
      </c>
      <c r="I423" s="45" t="str">
        <f aca="false">HEX2BIN(I422,8)</f>
        <v>00000000</v>
      </c>
      <c r="J423" s="45" t="str">
        <f aca="false">HEX2BIN(J422,8)</f>
        <v>00000000</v>
      </c>
      <c r="K423" s="45" t="str">
        <f aca="false">HEX2BIN(K422,8)</f>
        <v>00000000</v>
      </c>
      <c r="L423" s="45" t="str">
        <f aca="false">HEX2BIN(L422,8)</f>
        <v>00000000</v>
      </c>
      <c r="M423" s="65"/>
      <c r="N423" s="46"/>
      <c r="P423" s="68" t="str">
        <f aca="false">MID(H423,1,1)</f>
        <v>0</v>
      </c>
      <c r="Q423" s="69" t="str">
        <f aca="false">P423</f>
        <v>0</v>
      </c>
      <c r="R423" s="53" t="s">
        <v>72</v>
      </c>
      <c r="S423" s="70" t="s">
        <v>73</v>
      </c>
      <c r="T423" s="89"/>
      <c r="U423" s="89"/>
      <c r="V423" s="89"/>
      <c r="W423" s="89"/>
      <c r="X423" s="89"/>
      <c r="Y423" s="89"/>
      <c r="Z423" s="89"/>
      <c r="AA423" s="89"/>
      <c r="AB423" s="68" t="str">
        <f aca="false">MID(K423,1,1)</f>
        <v>0</v>
      </c>
      <c r="AC423" s="69" t="str">
        <f aca="false">AB423</f>
        <v>0</v>
      </c>
      <c r="AD423" s="53" t="s">
        <v>72</v>
      </c>
      <c r="AE423" s="70" t="s">
        <v>73</v>
      </c>
      <c r="AF423" s="68" t="str">
        <f aca="false">MID(L423,1,1)</f>
        <v>0</v>
      </c>
      <c r="AG423" s="69" t="str">
        <f aca="false">AF423</f>
        <v>0</v>
      </c>
      <c r="AH423" s="53" t="s">
        <v>72</v>
      </c>
      <c r="AI423" s="70" t="s">
        <v>73</v>
      </c>
      <c r="AJ423" s="66"/>
      <c r="AK423" s="66"/>
    </row>
    <row r="424" customFormat="false" ht="15" hidden="false" customHeight="false" outlineLevel="0" collapsed="false">
      <c r="C424" s="53" t="s">
        <v>75</v>
      </c>
      <c r="D424" s="45" t="n">
        <f aca="false">HEX2DEC(D422)</f>
        <v>7</v>
      </c>
      <c r="E424" s="45" t="n">
        <f aca="false">HEX2DEC(E422)</f>
        <v>32</v>
      </c>
      <c r="F424" s="45" t="n">
        <f aca="false">HEX2DEC(F422)</f>
        <v>4</v>
      </c>
      <c r="G424" s="45" t="n">
        <f aca="false">HEX2DEC(G422)</f>
        <v>54</v>
      </c>
      <c r="H424" s="45" t="n">
        <f aca="false">HEX2DEC(H422)</f>
        <v>0</v>
      </c>
      <c r="I424" s="45" t="n">
        <f aca="false">HEX2DEC(I422)</f>
        <v>0</v>
      </c>
      <c r="J424" s="45" t="n">
        <f aca="false">HEX2DEC(J422)</f>
        <v>0</v>
      </c>
      <c r="K424" s="45" t="n">
        <f aca="false">HEX2DEC(K422)</f>
        <v>0</v>
      </c>
      <c r="L424" s="45" t="n">
        <f aca="false">HEX2DEC(L422)</f>
        <v>0</v>
      </c>
      <c r="M424" s="45" t="n">
        <f aca="false">SUM(D424:L424)</f>
        <v>97</v>
      </c>
      <c r="N424" s="46"/>
      <c r="P424" s="68" t="str">
        <f aca="false">MID(H423,2,1)</f>
        <v>0</v>
      </c>
      <c r="Q424" s="69" t="str">
        <f aca="false">P424</f>
        <v>0</v>
      </c>
      <c r="R424" s="53" t="s">
        <v>76</v>
      </c>
      <c r="S424" s="70" t="s">
        <v>73</v>
      </c>
      <c r="T424" s="89"/>
      <c r="U424" s="89"/>
      <c r="V424" s="89"/>
      <c r="W424" s="89"/>
      <c r="X424" s="89"/>
      <c r="Y424" s="89"/>
      <c r="Z424" s="89"/>
      <c r="AA424" s="89"/>
      <c r="AB424" s="68" t="str">
        <f aca="false">MID(K423,2,1)</f>
        <v>0</v>
      </c>
      <c r="AC424" s="69" t="str">
        <f aca="false">AB424</f>
        <v>0</v>
      </c>
      <c r="AD424" s="53" t="s">
        <v>76</v>
      </c>
      <c r="AE424" s="70" t="s">
        <v>73</v>
      </c>
      <c r="AF424" s="68" t="str">
        <f aca="false">MID(L423,2,1)</f>
        <v>0</v>
      </c>
      <c r="AG424" s="69" t="str">
        <f aca="false">AF424</f>
        <v>0</v>
      </c>
      <c r="AH424" s="53" t="s">
        <v>76</v>
      </c>
      <c r="AI424" s="70" t="s">
        <v>73</v>
      </c>
      <c r="AJ424" s="66"/>
      <c r="AK424" s="66"/>
    </row>
    <row r="425" customFormat="false" ht="15" hidden="false" customHeight="false" outlineLevel="0" collapsed="false">
      <c r="C425" s="53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46"/>
      <c r="P425" s="68" t="str">
        <f aca="false">MID(H423,3,1)</f>
        <v>0</v>
      </c>
      <c r="Q425" s="69" t="str">
        <f aca="false">P425</f>
        <v>0</v>
      </c>
      <c r="R425" s="53" t="s">
        <v>78</v>
      </c>
      <c r="S425" s="70" t="s">
        <v>73</v>
      </c>
      <c r="T425" s="89"/>
      <c r="U425" s="89"/>
      <c r="V425" s="89"/>
      <c r="W425" s="89"/>
      <c r="X425" s="89"/>
      <c r="Y425" s="89"/>
      <c r="Z425" s="89"/>
      <c r="AA425" s="89"/>
      <c r="AB425" s="68" t="str">
        <f aca="false">MID(K423,3,1)</f>
        <v>0</v>
      </c>
      <c r="AC425" s="69" t="str">
        <f aca="false">AB425</f>
        <v>0</v>
      </c>
      <c r="AD425" s="53" t="s">
        <v>78</v>
      </c>
      <c r="AE425" s="70" t="s">
        <v>73</v>
      </c>
      <c r="AF425" s="68" t="str">
        <f aca="false">MID(L423,3,1)</f>
        <v>0</v>
      </c>
      <c r="AG425" s="69" t="str">
        <f aca="false">AF425</f>
        <v>0</v>
      </c>
      <c r="AH425" s="53" t="s">
        <v>78</v>
      </c>
      <c r="AI425" s="70" t="s">
        <v>73</v>
      </c>
      <c r="AJ425" s="66"/>
      <c r="AK425" s="66"/>
    </row>
    <row r="426" customFormat="false" ht="15.75" hidden="false" customHeight="false" outlineLevel="0" collapsed="false">
      <c r="C426" s="53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46"/>
      <c r="P426" s="68" t="str">
        <f aca="false">MID(H423,4,1)</f>
        <v>0</v>
      </c>
      <c r="Q426" s="69" t="str">
        <f aca="false">P426</f>
        <v>0</v>
      </c>
      <c r="R426" s="53" t="s">
        <v>79</v>
      </c>
      <c r="S426" s="70" t="s">
        <v>73</v>
      </c>
      <c r="T426" s="89"/>
      <c r="U426" s="89"/>
      <c r="V426" s="89"/>
      <c r="W426" s="89"/>
      <c r="X426" s="89"/>
      <c r="Y426" s="89"/>
      <c r="Z426" s="89"/>
      <c r="AA426" s="89"/>
      <c r="AB426" s="68" t="str">
        <f aca="false">MID(K423,4,1)</f>
        <v>0</v>
      </c>
      <c r="AC426" s="69" t="str">
        <f aca="false">AB426</f>
        <v>0</v>
      </c>
      <c r="AD426" s="53" t="s">
        <v>79</v>
      </c>
      <c r="AE426" s="70" t="s">
        <v>73</v>
      </c>
      <c r="AF426" s="68" t="str">
        <f aca="false">MID(L423,4,1)</f>
        <v>0</v>
      </c>
      <c r="AG426" s="69" t="str">
        <f aca="false">AF426</f>
        <v>0</v>
      </c>
      <c r="AH426" s="53" t="s">
        <v>79</v>
      </c>
      <c r="AI426" s="70" t="s">
        <v>73</v>
      </c>
      <c r="AJ426" s="66"/>
      <c r="AK426" s="66"/>
    </row>
    <row r="427" customFormat="false" ht="15.75" hidden="false" customHeight="false" outlineLevel="0" collapsed="false">
      <c r="C427" s="53" t="s">
        <v>62</v>
      </c>
      <c r="D427" s="73" t="str">
        <f aca="false">D422</f>
        <v>07</v>
      </c>
      <c r="E427" s="74" t="str">
        <f aca="false">E422</f>
        <v>20</v>
      </c>
      <c r="F427" s="74" t="str">
        <f aca="false">F422</f>
        <v>04</v>
      </c>
      <c r="G427" s="75" t="str">
        <f aca="false">G422</f>
        <v>36</v>
      </c>
      <c r="H427" s="76" t="str">
        <f aca="false">BIN2HEX(H428,2)</f>
        <v>00</v>
      </c>
      <c r="I427" s="130" t="str">
        <f aca="false">I422</f>
        <v>00</v>
      </c>
      <c r="J427" s="139" t="str">
        <f aca="false">J422</f>
        <v>00</v>
      </c>
      <c r="K427" s="79" t="str">
        <f aca="false">BIN2HEX(K428,2)</f>
        <v>00</v>
      </c>
      <c r="L427" s="80" t="str">
        <f aca="false">BIN2HEX(L428,2)</f>
        <v>00</v>
      </c>
      <c r="M427" s="81" t="str">
        <f aca="false">IF(LEN(M428)&gt;2,MID(M428,2,2),M428)</f>
        <v>61</v>
      </c>
      <c r="N427" s="46" t="s">
        <v>68</v>
      </c>
      <c r="P427" s="68" t="str">
        <f aca="false">MID(H423,5,1)</f>
        <v>0</v>
      </c>
      <c r="Q427" s="69" t="str">
        <f aca="false">P427</f>
        <v>0</v>
      </c>
      <c r="R427" s="53" t="s">
        <v>80</v>
      </c>
      <c r="S427" s="70" t="s">
        <v>73</v>
      </c>
      <c r="T427" s="89"/>
      <c r="U427" s="89"/>
      <c r="V427" s="89"/>
      <c r="W427" s="89"/>
      <c r="X427" s="89"/>
      <c r="Y427" s="89"/>
      <c r="Z427" s="89"/>
      <c r="AA427" s="89"/>
      <c r="AB427" s="68" t="str">
        <f aca="false">MID(K423,5,1)</f>
        <v>0</v>
      </c>
      <c r="AC427" s="69" t="str">
        <f aca="false">AB427</f>
        <v>0</v>
      </c>
      <c r="AD427" s="53" t="s">
        <v>80</v>
      </c>
      <c r="AE427" s="70" t="s">
        <v>73</v>
      </c>
      <c r="AF427" s="68" t="str">
        <f aca="false">MID(L423,5,1)</f>
        <v>0</v>
      </c>
      <c r="AG427" s="69" t="str">
        <f aca="false">AF427</f>
        <v>0</v>
      </c>
      <c r="AH427" s="53" t="s">
        <v>80</v>
      </c>
      <c r="AI427" s="70" t="s">
        <v>73</v>
      </c>
      <c r="AJ427" s="66"/>
      <c r="AK427" s="66"/>
    </row>
    <row r="428" customFormat="false" ht="15" hidden="false" customHeight="false" outlineLevel="0" collapsed="false">
      <c r="C428" s="53" t="s">
        <v>71</v>
      </c>
      <c r="D428" s="45" t="str">
        <f aca="false">HEX2BIN(D427,8)</f>
        <v>00000111</v>
      </c>
      <c r="E428" s="45" t="str">
        <f aca="false">HEX2BIN(E427,8)</f>
        <v>00100000</v>
      </c>
      <c r="F428" s="45" t="str">
        <f aca="false">HEX2BIN(F427,8)</f>
        <v>00000100</v>
      </c>
      <c r="G428" s="45" t="str">
        <f aca="false">HEX2BIN(G427,8)</f>
        <v>00110110</v>
      </c>
      <c r="H428" s="82" t="str">
        <f aca="false">Q423&amp;Q424&amp;Q425&amp;Q426&amp;Q427&amp;Q428&amp;Q429&amp;Q430</f>
        <v>00000000</v>
      </c>
      <c r="I428" s="45"/>
      <c r="J428" s="82"/>
      <c r="K428" s="82" t="str">
        <f aca="false">AC423&amp;AC424&amp;AC425&amp;AC426&amp;AC427&amp;AC428&amp;AC429&amp;AC430</f>
        <v>00000000</v>
      </c>
      <c r="L428" s="45" t="str">
        <f aca="false">AG423&amp;AG424&amp;AG425&amp;AG426&amp;AG427&amp;AG428&amp;AG429&amp;AG430</f>
        <v>00000000</v>
      </c>
      <c r="M428" s="45" t="str">
        <f aca="false">DEC2HEX(M429)</f>
        <v>61</v>
      </c>
      <c r="N428" s="46"/>
      <c r="P428" s="68" t="str">
        <f aca="false">MID(H423,6,1)</f>
        <v>0</v>
      </c>
      <c r="Q428" s="69" t="str">
        <f aca="false">P428</f>
        <v>0</v>
      </c>
      <c r="R428" s="53" t="s">
        <v>83</v>
      </c>
      <c r="S428" s="70" t="s">
        <v>73</v>
      </c>
      <c r="T428" s="89"/>
      <c r="U428" s="89"/>
      <c r="V428" s="89"/>
      <c r="W428" s="89"/>
      <c r="X428" s="89"/>
      <c r="Y428" s="89"/>
      <c r="Z428" s="89"/>
      <c r="AA428" s="89"/>
      <c r="AB428" s="68" t="str">
        <f aca="false">MID(K423,6,1)</f>
        <v>0</v>
      </c>
      <c r="AC428" s="69" t="str">
        <f aca="false">AB428</f>
        <v>0</v>
      </c>
      <c r="AD428" s="53" t="s">
        <v>83</v>
      </c>
      <c r="AE428" s="70" t="s">
        <v>73</v>
      </c>
      <c r="AF428" s="68" t="str">
        <f aca="false">MID(L423,6,1)</f>
        <v>0</v>
      </c>
      <c r="AG428" s="69" t="str">
        <f aca="false">AF428</f>
        <v>0</v>
      </c>
      <c r="AH428" s="53" t="s">
        <v>83</v>
      </c>
      <c r="AI428" s="70" t="s">
        <v>73</v>
      </c>
      <c r="AJ428" s="66"/>
      <c r="AK428" s="66"/>
    </row>
    <row r="429" customFormat="false" ht="15" hidden="false" customHeight="false" outlineLevel="0" collapsed="false">
      <c r="C429" s="53" t="s">
        <v>75</v>
      </c>
      <c r="D429" s="45" t="n">
        <f aca="false">HEX2DEC(D427)</f>
        <v>7</v>
      </c>
      <c r="E429" s="45" t="n">
        <f aca="false">HEX2DEC(E427)</f>
        <v>32</v>
      </c>
      <c r="F429" s="45" t="n">
        <f aca="false">HEX2DEC(F427)</f>
        <v>4</v>
      </c>
      <c r="G429" s="45" t="n">
        <f aca="false">HEX2DEC(G427)</f>
        <v>54</v>
      </c>
      <c r="H429" s="45" t="n">
        <f aca="false">HEX2DEC(H427)</f>
        <v>0</v>
      </c>
      <c r="I429" s="45" t="n">
        <f aca="false">HEX2DEC(I427)</f>
        <v>0</v>
      </c>
      <c r="J429" s="45" t="n">
        <f aca="false">HEX2DEC(J427)</f>
        <v>0</v>
      </c>
      <c r="K429" s="45" t="n">
        <f aca="false">HEX2DEC(K427)</f>
        <v>0</v>
      </c>
      <c r="L429" s="45" t="n">
        <f aca="false">HEX2DEC(L427)</f>
        <v>0</v>
      </c>
      <c r="M429" s="45" t="n">
        <f aca="false">SUM(D429:L429)</f>
        <v>97</v>
      </c>
      <c r="N429" s="46"/>
      <c r="P429" s="68" t="str">
        <f aca="false">MID(H423,7,1)</f>
        <v>0</v>
      </c>
      <c r="Q429" s="69" t="str">
        <f aca="false">P429</f>
        <v>0</v>
      </c>
      <c r="R429" s="53" t="s">
        <v>84</v>
      </c>
      <c r="S429" s="70" t="s">
        <v>73</v>
      </c>
      <c r="T429" s="89"/>
      <c r="U429" s="89"/>
      <c r="V429" s="89"/>
      <c r="W429" s="89"/>
      <c r="X429" s="89"/>
      <c r="Y429" s="89"/>
      <c r="Z429" s="89"/>
      <c r="AA429" s="89"/>
      <c r="AB429" s="68" t="str">
        <f aca="false">MID(K423,7,1)</f>
        <v>0</v>
      </c>
      <c r="AC429" s="69" t="str">
        <f aca="false">AB429</f>
        <v>0</v>
      </c>
      <c r="AD429" s="53" t="s">
        <v>84</v>
      </c>
      <c r="AE429" s="70" t="s">
        <v>73</v>
      </c>
      <c r="AF429" s="68" t="str">
        <f aca="false">MID(L423,7,1)</f>
        <v>0</v>
      </c>
      <c r="AG429" s="69" t="str">
        <f aca="false">AF429</f>
        <v>0</v>
      </c>
      <c r="AH429" s="53" t="s">
        <v>84</v>
      </c>
      <c r="AI429" s="70" t="s">
        <v>73</v>
      </c>
      <c r="AJ429" s="66"/>
      <c r="AK429" s="66"/>
    </row>
    <row r="430" customFormat="false" ht="15.75" hidden="false" customHeight="false" outlineLevel="0" collapsed="false">
      <c r="C430" s="83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5"/>
      <c r="P430" s="86" t="str">
        <f aca="false">MID(H423,8,1)</f>
        <v>0</v>
      </c>
      <c r="Q430" s="93" t="str">
        <f aca="false">P430</f>
        <v>0</v>
      </c>
      <c r="R430" s="83" t="s">
        <v>86</v>
      </c>
      <c r="S430" s="34" t="s">
        <v>73</v>
      </c>
      <c r="T430" s="89"/>
      <c r="U430" s="89"/>
      <c r="V430" s="89"/>
      <c r="W430" s="89"/>
      <c r="X430" s="89"/>
      <c r="Y430" s="89"/>
      <c r="Z430" s="89"/>
      <c r="AA430" s="89"/>
      <c r="AB430" s="86" t="str">
        <f aca="false">MID(K423,8,1)</f>
        <v>0</v>
      </c>
      <c r="AC430" s="93" t="str">
        <f aca="false">AB430</f>
        <v>0</v>
      </c>
      <c r="AD430" s="83" t="s">
        <v>86</v>
      </c>
      <c r="AE430" s="34" t="s">
        <v>73</v>
      </c>
      <c r="AF430" s="86" t="str">
        <f aca="false">MID(L423,8,1)</f>
        <v>0</v>
      </c>
      <c r="AG430" s="93" t="str">
        <f aca="false">AF430</f>
        <v>0</v>
      </c>
      <c r="AH430" s="83" t="s">
        <v>86</v>
      </c>
      <c r="AI430" s="34" t="s">
        <v>73</v>
      </c>
      <c r="AJ430" s="66"/>
      <c r="AK430" s="66"/>
    </row>
    <row r="431" customFormat="false" ht="15.75" hidden="false" customHeight="false" outlineLevel="0" collapsed="false">
      <c r="C431" s="40"/>
      <c r="D431" s="41"/>
      <c r="E431" s="41"/>
      <c r="F431" s="41"/>
      <c r="G431" s="41"/>
      <c r="H431" s="41"/>
      <c r="I431" s="41"/>
      <c r="J431" s="41"/>
      <c r="K431" s="41"/>
      <c r="L431" s="41"/>
      <c r="M431" s="41" t="s">
        <v>47</v>
      </c>
      <c r="N431" s="42"/>
      <c r="P431" s="43" t="s">
        <v>453</v>
      </c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</row>
    <row r="432" customFormat="false" ht="15.75" hidden="false" customHeight="false" outlineLevel="0" collapsed="false">
      <c r="C432" s="53"/>
      <c r="D432" s="44" t="s">
        <v>454</v>
      </c>
      <c r="E432" s="44"/>
      <c r="F432" s="44"/>
      <c r="G432" s="44"/>
      <c r="H432" s="45" t="s">
        <v>50</v>
      </c>
      <c r="I432" s="45" t="s">
        <v>51</v>
      </c>
      <c r="J432" s="45" t="s">
        <v>52</v>
      </c>
      <c r="K432" s="45" t="s">
        <v>53</v>
      </c>
      <c r="L432" s="45" t="s">
        <v>54</v>
      </c>
      <c r="M432" s="45" t="s">
        <v>55</v>
      </c>
      <c r="N432" s="46"/>
      <c r="P432" s="47" t="s">
        <v>56</v>
      </c>
      <c r="Q432" s="47"/>
      <c r="R432" s="47"/>
      <c r="S432" s="47"/>
      <c r="T432" s="48" t="s">
        <v>57</v>
      </c>
      <c r="U432" s="48"/>
      <c r="V432" s="48"/>
      <c r="W432" s="48"/>
      <c r="X432" s="49" t="s">
        <v>58</v>
      </c>
      <c r="Y432" s="49"/>
      <c r="Z432" s="49"/>
      <c r="AA432" s="49"/>
      <c r="AB432" s="50" t="s">
        <v>59</v>
      </c>
      <c r="AC432" s="50"/>
      <c r="AD432" s="50"/>
      <c r="AE432" s="50"/>
      <c r="AF432" s="92" t="s">
        <v>310</v>
      </c>
      <c r="AG432" s="92"/>
      <c r="AH432" s="92"/>
      <c r="AI432" s="92"/>
      <c r="AJ432" s="52" t="s">
        <v>61</v>
      </c>
      <c r="AK432" s="52"/>
    </row>
    <row r="433" customFormat="false" ht="15.75" hidden="false" customHeight="false" outlineLevel="0" collapsed="false">
      <c r="C433" s="53" t="s">
        <v>62</v>
      </c>
      <c r="D433" s="54" t="s">
        <v>63</v>
      </c>
      <c r="E433" s="55" t="s">
        <v>131</v>
      </c>
      <c r="F433" s="74" t="str">
        <f aca="false">MID(A41,4,2)</f>
        <v>04</v>
      </c>
      <c r="G433" s="56" t="s">
        <v>192</v>
      </c>
      <c r="H433" s="78" t="str">
        <f aca="false">MID(A41,8,2)</f>
        <v>00</v>
      </c>
      <c r="I433" s="115" t="str">
        <f aca="false">MID(A41,10,2)</f>
        <v>00</v>
      </c>
      <c r="J433" s="115" t="str">
        <f aca="false">MID(A41,12,2)</f>
        <v>00</v>
      </c>
      <c r="K433" s="116" t="str">
        <f aca="false">MID(A41,14,2)</f>
        <v>00</v>
      </c>
      <c r="L433" s="116" t="str">
        <f aca="false">MID(A41,16,2)</f>
        <v>00</v>
      </c>
      <c r="M433" s="117" t="str">
        <f aca="false">MID(A41,18,2)</f>
        <v>00</v>
      </c>
      <c r="N433" s="46" t="s">
        <v>67</v>
      </c>
      <c r="P433" s="62" t="s">
        <v>67</v>
      </c>
      <c r="Q433" s="63" t="s">
        <v>68</v>
      </c>
      <c r="R433" s="64" t="s">
        <v>69</v>
      </c>
      <c r="S433" s="46"/>
      <c r="T433" s="62" t="s">
        <v>67</v>
      </c>
      <c r="U433" s="63" t="s">
        <v>68</v>
      </c>
      <c r="V433" s="64" t="s">
        <v>69</v>
      </c>
      <c r="W433" s="46"/>
      <c r="X433" s="62" t="s">
        <v>67</v>
      </c>
      <c r="Y433" s="63" t="s">
        <v>68</v>
      </c>
      <c r="Z433" s="64" t="s">
        <v>69</v>
      </c>
      <c r="AA433" s="46"/>
      <c r="AB433" s="62" t="s">
        <v>67</v>
      </c>
      <c r="AC433" s="63" t="s">
        <v>68</v>
      </c>
      <c r="AD433" s="64" t="s">
        <v>69</v>
      </c>
      <c r="AE433" s="46"/>
      <c r="AF433" s="89"/>
      <c r="AG433" s="89"/>
      <c r="AH433" s="89"/>
      <c r="AI433" s="89"/>
      <c r="AJ433" s="66" t="s">
        <v>70</v>
      </c>
      <c r="AK433" s="66"/>
    </row>
    <row r="434" customFormat="false" ht="15" hidden="false" customHeight="false" outlineLevel="0" collapsed="false">
      <c r="C434" s="53" t="s">
        <v>71</v>
      </c>
      <c r="D434" s="45" t="str">
        <f aca="false">HEX2BIN(D433,8)</f>
        <v>00000111</v>
      </c>
      <c r="E434" s="45" t="str">
        <f aca="false">HEX2BIN(E433,8)</f>
        <v>00100000</v>
      </c>
      <c r="F434" s="45" t="str">
        <f aca="false">HEX2BIN(F433,8)</f>
        <v>00000100</v>
      </c>
      <c r="G434" s="45" t="str">
        <f aca="false">HEX2BIN(G433,8)</f>
        <v>00110111</v>
      </c>
      <c r="H434" s="45" t="str">
        <f aca="false">HEX2BIN(H433,8)</f>
        <v>00000000</v>
      </c>
      <c r="I434" s="45" t="str">
        <f aca="false">HEX2BIN(I433,8)</f>
        <v>00000000</v>
      </c>
      <c r="J434" s="45" t="str">
        <f aca="false">HEX2BIN(J433,8)</f>
        <v>00000000</v>
      </c>
      <c r="K434" s="45" t="str">
        <f aca="false">HEX2BIN(K433,8)</f>
        <v>00000000</v>
      </c>
      <c r="L434" s="45" t="str">
        <f aca="false">HEX2BIN(L433,8)</f>
        <v>00000000</v>
      </c>
      <c r="M434" s="65"/>
      <c r="N434" s="46"/>
      <c r="P434" s="68" t="str">
        <f aca="false">MID(H434,1,1)</f>
        <v>0</v>
      </c>
      <c r="Q434" s="69" t="str">
        <f aca="false">P434</f>
        <v>0</v>
      </c>
      <c r="R434" s="53" t="s">
        <v>72</v>
      </c>
      <c r="S434" s="70" t="s">
        <v>73</v>
      </c>
      <c r="T434" s="68" t="str">
        <f aca="false">MID(I434,1,1)</f>
        <v>0</v>
      </c>
      <c r="U434" s="69" t="str">
        <f aca="false">T434</f>
        <v>0</v>
      </c>
      <c r="V434" s="53" t="s">
        <v>72</v>
      </c>
      <c r="W434" s="70" t="s">
        <v>73</v>
      </c>
      <c r="X434" s="68" t="str">
        <f aca="false">MID(J434,1,1)</f>
        <v>0</v>
      </c>
      <c r="Y434" s="69" t="str">
        <f aca="false">X434</f>
        <v>0</v>
      </c>
      <c r="Z434" s="53" t="s">
        <v>72</v>
      </c>
      <c r="AA434" s="70" t="s">
        <v>73</v>
      </c>
      <c r="AB434" s="68" t="str">
        <f aca="false">MID(K434,1,1)</f>
        <v>0</v>
      </c>
      <c r="AC434" s="69" t="str">
        <f aca="false">AB434</f>
        <v>0</v>
      </c>
      <c r="AD434" s="53" t="s">
        <v>72</v>
      </c>
      <c r="AE434" s="70" t="s">
        <v>73</v>
      </c>
      <c r="AF434" s="89"/>
      <c r="AG434" s="89"/>
      <c r="AH434" s="89"/>
      <c r="AI434" s="89"/>
      <c r="AJ434" s="66"/>
      <c r="AK434" s="66"/>
    </row>
    <row r="435" customFormat="false" ht="15" hidden="false" customHeight="false" outlineLevel="0" collapsed="false">
      <c r="C435" s="53" t="s">
        <v>75</v>
      </c>
      <c r="D435" s="45" t="n">
        <f aca="false">HEX2DEC(D433)</f>
        <v>7</v>
      </c>
      <c r="E435" s="45" t="n">
        <f aca="false">HEX2DEC(E433)</f>
        <v>32</v>
      </c>
      <c r="F435" s="45" t="n">
        <f aca="false">HEX2DEC(F433)</f>
        <v>4</v>
      </c>
      <c r="G435" s="45" t="n">
        <f aca="false">HEX2DEC(G433)</f>
        <v>55</v>
      </c>
      <c r="H435" s="45" t="n">
        <f aca="false">HEX2DEC(H433)</f>
        <v>0</v>
      </c>
      <c r="I435" s="45" t="n">
        <f aca="false">HEX2DEC(I433)</f>
        <v>0</v>
      </c>
      <c r="J435" s="45" t="n">
        <f aca="false">HEX2DEC(J433)</f>
        <v>0</v>
      </c>
      <c r="K435" s="45" t="n">
        <f aca="false">HEX2DEC(K433)</f>
        <v>0</v>
      </c>
      <c r="L435" s="45" t="n">
        <f aca="false">HEX2DEC(L433)</f>
        <v>0</v>
      </c>
      <c r="M435" s="45" t="n">
        <f aca="false">SUM(D435:L435)</f>
        <v>98</v>
      </c>
      <c r="N435" s="46"/>
      <c r="P435" s="68" t="str">
        <f aca="false">MID(H434,2,1)</f>
        <v>0</v>
      </c>
      <c r="Q435" s="69" t="str">
        <f aca="false">P435</f>
        <v>0</v>
      </c>
      <c r="R435" s="53" t="s">
        <v>76</v>
      </c>
      <c r="S435" s="70" t="s">
        <v>73</v>
      </c>
      <c r="T435" s="68" t="str">
        <f aca="false">MID(I434,2,1)</f>
        <v>0</v>
      </c>
      <c r="U435" s="69" t="str">
        <f aca="false">T435</f>
        <v>0</v>
      </c>
      <c r="V435" s="53" t="s">
        <v>76</v>
      </c>
      <c r="W435" s="70" t="s">
        <v>73</v>
      </c>
      <c r="X435" s="68" t="str">
        <f aca="false">MID(J434,2,1)</f>
        <v>0</v>
      </c>
      <c r="Y435" s="69" t="str">
        <f aca="false">X435</f>
        <v>0</v>
      </c>
      <c r="Z435" s="53" t="s">
        <v>76</v>
      </c>
      <c r="AA435" s="70" t="s">
        <v>73</v>
      </c>
      <c r="AB435" s="68" t="str">
        <f aca="false">MID(K434,2,1)</f>
        <v>0</v>
      </c>
      <c r="AC435" s="69" t="str">
        <f aca="false">AB435</f>
        <v>0</v>
      </c>
      <c r="AD435" s="53" t="s">
        <v>76</v>
      </c>
      <c r="AE435" s="70" t="s">
        <v>73</v>
      </c>
      <c r="AF435" s="89"/>
      <c r="AG435" s="89"/>
      <c r="AH435" s="89"/>
      <c r="AI435" s="89"/>
      <c r="AJ435" s="66"/>
      <c r="AK435" s="66"/>
    </row>
    <row r="436" customFormat="false" ht="15" hidden="false" customHeight="false" outlineLevel="0" collapsed="false">
      <c r="C436" s="53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46"/>
      <c r="P436" s="68" t="str">
        <f aca="false">MID(H434,3,1)</f>
        <v>0</v>
      </c>
      <c r="Q436" s="69" t="str">
        <f aca="false">P436</f>
        <v>0</v>
      </c>
      <c r="R436" s="53" t="s">
        <v>78</v>
      </c>
      <c r="S436" s="70" t="s">
        <v>73</v>
      </c>
      <c r="T436" s="68" t="str">
        <f aca="false">MID(I434,3,1)</f>
        <v>0</v>
      </c>
      <c r="U436" s="69" t="str">
        <f aca="false">T436</f>
        <v>0</v>
      </c>
      <c r="V436" s="53" t="s">
        <v>78</v>
      </c>
      <c r="W436" s="70" t="s">
        <v>73</v>
      </c>
      <c r="X436" s="68" t="str">
        <f aca="false">MID(J434,3,1)</f>
        <v>0</v>
      </c>
      <c r="Y436" s="69" t="str">
        <f aca="false">X436</f>
        <v>0</v>
      </c>
      <c r="Z436" s="53" t="s">
        <v>78</v>
      </c>
      <c r="AA436" s="70" t="s">
        <v>73</v>
      </c>
      <c r="AB436" s="68" t="str">
        <f aca="false">MID(K434,3,1)</f>
        <v>0</v>
      </c>
      <c r="AC436" s="69" t="str">
        <f aca="false">AB436</f>
        <v>0</v>
      </c>
      <c r="AD436" s="53" t="s">
        <v>78</v>
      </c>
      <c r="AE436" s="70" t="s">
        <v>73</v>
      </c>
      <c r="AF436" s="89"/>
      <c r="AG436" s="89"/>
      <c r="AH436" s="89"/>
      <c r="AI436" s="89"/>
      <c r="AJ436" s="66"/>
      <c r="AK436" s="66"/>
    </row>
    <row r="437" customFormat="false" ht="15.75" hidden="false" customHeight="false" outlineLevel="0" collapsed="false">
      <c r="C437" s="53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46"/>
      <c r="P437" s="68" t="str">
        <f aca="false">MID(H434,4,1)</f>
        <v>0</v>
      </c>
      <c r="Q437" s="69" t="str">
        <f aca="false">P437</f>
        <v>0</v>
      </c>
      <c r="R437" s="53" t="s">
        <v>79</v>
      </c>
      <c r="S437" s="70" t="s">
        <v>73</v>
      </c>
      <c r="T437" s="68" t="str">
        <f aca="false">MID(I434,4,1)</f>
        <v>0</v>
      </c>
      <c r="U437" s="69" t="str">
        <f aca="false">T437</f>
        <v>0</v>
      </c>
      <c r="V437" s="53" t="s">
        <v>79</v>
      </c>
      <c r="W437" s="70" t="s">
        <v>73</v>
      </c>
      <c r="X437" s="68" t="str">
        <f aca="false">MID(J434,4,1)</f>
        <v>0</v>
      </c>
      <c r="Y437" s="69" t="str">
        <f aca="false">X437</f>
        <v>0</v>
      </c>
      <c r="Z437" s="53" t="s">
        <v>79</v>
      </c>
      <c r="AA437" s="70" t="s">
        <v>73</v>
      </c>
      <c r="AB437" s="68" t="str">
        <f aca="false">MID(K434,4,1)</f>
        <v>0</v>
      </c>
      <c r="AC437" s="69" t="str">
        <f aca="false">AB437</f>
        <v>0</v>
      </c>
      <c r="AD437" s="53" t="s">
        <v>79</v>
      </c>
      <c r="AE437" s="70" t="s">
        <v>73</v>
      </c>
      <c r="AF437" s="89"/>
      <c r="AG437" s="89"/>
      <c r="AH437" s="89"/>
      <c r="AI437" s="89"/>
      <c r="AJ437" s="66"/>
      <c r="AK437" s="66"/>
    </row>
    <row r="438" customFormat="false" ht="15.75" hidden="false" customHeight="false" outlineLevel="0" collapsed="false">
      <c r="C438" s="53" t="s">
        <v>62</v>
      </c>
      <c r="D438" s="73" t="str">
        <f aca="false">D433</f>
        <v>07</v>
      </c>
      <c r="E438" s="74" t="str">
        <f aca="false">E433</f>
        <v>20</v>
      </c>
      <c r="F438" s="74" t="str">
        <f aca="false">F433</f>
        <v>04</v>
      </c>
      <c r="G438" s="75" t="str">
        <f aca="false">G433</f>
        <v>37</v>
      </c>
      <c r="H438" s="76" t="str">
        <f aca="false">BIN2HEX(H439,2)</f>
        <v>00</v>
      </c>
      <c r="I438" s="77" t="str">
        <f aca="false">BIN2HEX(I439,2)</f>
        <v>00</v>
      </c>
      <c r="J438" s="78" t="str">
        <f aca="false">BIN2HEX(J439,2)</f>
        <v>00</v>
      </c>
      <c r="K438" s="79" t="str">
        <f aca="false">BIN2HEX(K439,2)</f>
        <v>00</v>
      </c>
      <c r="L438" s="131" t="str">
        <f aca="false">L433</f>
        <v>00</v>
      </c>
      <c r="M438" s="81" t="str">
        <f aca="false">IF(LEN(M439)&gt;2,MID(M439,2,2),M439)</f>
        <v>62</v>
      </c>
      <c r="N438" s="46" t="s">
        <v>68</v>
      </c>
      <c r="P438" s="68" t="str">
        <f aca="false">MID(H434,5,1)</f>
        <v>0</v>
      </c>
      <c r="Q438" s="69" t="str">
        <f aca="false">P438</f>
        <v>0</v>
      </c>
      <c r="R438" s="53" t="s">
        <v>80</v>
      </c>
      <c r="S438" s="70" t="s">
        <v>73</v>
      </c>
      <c r="T438" s="68" t="str">
        <f aca="false">MID(I434,5,1)</f>
        <v>0</v>
      </c>
      <c r="U438" s="69" t="str">
        <f aca="false">T438</f>
        <v>0</v>
      </c>
      <c r="V438" s="53" t="s">
        <v>80</v>
      </c>
      <c r="W438" s="70" t="s">
        <v>73</v>
      </c>
      <c r="X438" s="68" t="str">
        <f aca="false">MID(J434,5,1)</f>
        <v>0</v>
      </c>
      <c r="Y438" s="69" t="str">
        <f aca="false">X438</f>
        <v>0</v>
      </c>
      <c r="Z438" s="53" t="s">
        <v>80</v>
      </c>
      <c r="AA438" s="70" t="s">
        <v>73</v>
      </c>
      <c r="AB438" s="68" t="str">
        <f aca="false">MID(K434,5,1)</f>
        <v>0</v>
      </c>
      <c r="AC438" s="69" t="str">
        <f aca="false">AB438</f>
        <v>0</v>
      </c>
      <c r="AD438" s="53" t="s">
        <v>80</v>
      </c>
      <c r="AE438" s="70" t="s">
        <v>73</v>
      </c>
      <c r="AF438" s="89"/>
      <c r="AG438" s="89"/>
      <c r="AH438" s="89"/>
      <c r="AI438" s="89"/>
      <c r="AJ438" s="66"/>
      <c r="AK438" s="66"/>
    </row>
    <row r="439" customFormat="false" ht="15" hidden="false" customHeight="false" outlineLevel="0" collapsed="false">
      <c r="C439" s="53" t="s">
        <v>71</v>
      </c>
      <c r="D439" s="45" t="str">
        <f aca="false">HEX2BIN(D438,8)</f>
        <v>00000111</v>
      </c>
      <c r="E439" s="45" t="str">
        <f aca="false">HEX2BIN(E438,8)</f>
        <v>00100000</v>
      </c>
      <c r="F439" s="45" t="str">
        <f aca="false">HEX2BIN(F438,8)</f>
        <v>00000100</v>
      </c>
      <c r="G439" s="45" t="str">
        <f aca="false">HEX2BIN(G438,8)</f>
        <v>00110111</v>
      </c>
      <c r="H439" s="82" t="str">
        <f aca="false">Q434&amp;Q435&amp;Q436&amp;Q437&amp;Q438&amp;Q439&amp;Q440&amp;Q441</f>
        <v>00000000</v>
      </c>
      <c r="I439" s="45" t="str">
        <f aca="false">U434&amp;U435&amp;U436&amp;U437&amp;U438&amp;U439&amp;U440&amp;U441</f>
        <v>00000000</v>
      </c>
      <c r="J439" s="82" t="str">
        <f aca="false">Y434&amp;Y435&amp;Y436&amp;Y437&amp;Y438&amp;Y439&amp;Y440&amp;Y441</f>
        <v>00000000</v>
      </c>
      <c r="K439" s="82" t="str">
        <f aca="false">AC434&amp;AC435&amp;AC436&amp;AC437&amp;AC438&amp;AC439&amp;AC440&amp;AC441</f>
        <v>00000000</v>
      </c>
      <c r="L439" s="45"/>
      <c r="M439" s="45" t="str">
        <f aca="false">DEC2HEX(M440)</f>
        <v>62</v>
      </c>
      <c r="N439" s="46"/>
      <c r="P439" s="68" t="str">
        <f aca="false">MID(H434,6,1)</f>
        <v>0</v>
      </c>
      <c r="Q439" s="69" t="str">
        <f aca="false">P439</f>
        <v>0</v>
      </c>
      <c r="R439" s="53" t="s">
        <v>83</v>
      </c>
      <c r="S439" s="70" t="s">
        <v>73</v>
      </c>
      <c r="T439" s="68" t="str">
        <f aca="false">MID(I434,6,1)</f>
        <v>0</v>
      </c>
      <c r="U439" s="69" t="str">
        <f aca="false">T439</f>
        <v>0</v>
      </c>
      <c r="V439" s="53" t="s">
        <v>83</v>
      </c>
      <c r="W439" s="70" t="s">
        <v>73</v>
      </c>
      <c r="X439" s="68" t="str">
        <f aca="false">MID(J434,6,1)</f>
        <v>0</v>
      </c>
      <c r="Y439" s="69" t="str">
        <f aca="false">X439</f>
        <v>0</v>
      </c>
      <c r="Z439" s="53" t="s">
        <v>83</v>
      </c>
      <c r="AA439" s="70" t="s">
        <v>73</v>
      </c>
      <c r="AB439" s="68" t="str">
        <f aca="false">MID(K434,6,1)</f>
        <v>0</v>
      </c>
      <c r="AC439" s="69" t="str">
        <f aca="false">AB439</f>
        <v>0</v>
      </c>
      <c r="AD439" s="53" t="s">
        <v>83</v>
      </c>
      <c r="AE439" s="70" t="s">
        <v>73</v>
      </c>
      <c r="AF439" s="89"/>
      <c r="AG439" s="89"/>
      <c r="AH439" s="89"/>
      <c r="AI439" s="89"/>
      <c r="AJ439" s="66"/>
      <c r="AK439" s="66"/>
    </row>
    <row r="440" customFormat="false" ht="15" hidden="false" customHeight="false" outlineLevel="0" collapsed="false">
      <c r="C440" s="53" t="s">
        <v>75</v>
      </c>
      <c r="D440" s="45" t="n">
        <f aca="false">HEX2DEC(D438)</f>
        <v>7</v>
      </c>
      <c r="E440" s="45" t="n">
        <f aca="false">HEX2DEC(E438)</f>
        <v>32</v>
      </c>
      <c r="F440" s="45" t="n">
        <f aca="false">HEX2DEC(F438)</f>
        <v>4</v>
      </c>
      <c r="G440" s="45" t="n">
        <f aca="false">HEX2DEC(G438)</f>
        <v>55</v>
      </c>
      <c r="H440" s="45" t="n">
        <f aca="false">HEX2DEC(H438)</f>
        <v>0</v>
      </c>
      <c r="I440" s="45" t="n">
        <f aca="false">HEX2DEC(I438)</f>
        <v>0</v>
      </c>
      <c r="J440" s="45" t="n">
        <f aca="false">HEX2DEC(J438)</f>
        <v>0</v>
      </c>
      <c r="K440" s="45" t="n">
        <f aca="false">HEX2DEC(K438)</f>
        <v>0</v>
      </c>
      <c r="L440" s="45" t="n">
        <f aca="false">HEX2DEC(L438)</f>
        <v>0</v>
      </c>
      <c r="M440" s="45" t="n">
        <f aca="false">SUM(D440:L440)</f>
        <v>98</v>
      </c>
      <c r="N440" s="46"/>
      <c r="P440" s="68" t="str">
        <f aca="false">MID(H434,7,1)</f>
        <v>0</v>
      </c>
      <c r="Q440" s="69" t="str">
        <f aca="false">P440</f>
        <v>0</v>
      </c>
      <c r="R440" s="53" t="s">
        <v>84</v>
      </c>
      <c r="S440" s="70" t="s">
        <v>73</v>
      </c>
      <c r="T440" s="68" t="str">
        <f aca="false">MID(I434,7,1)</f>
        <v>0</v>
      </c>
      <c r="U440" s="69" t="str">
        <f aca="false">T440</f>
        <v>0</v>
      </c>
      <c r="V440" s="53" t="s">
        <v>84</v>
      </c>
      <c r="W440" s="70" t="s">
        <v>73</v>
      </c>
      <c r="X440" s="68" t="str">
        <f aca="false">MID(J434,7,1)</f>
        <v>0</v>
      </c>
      <c r="Y440" s="69" t="str">
        <f aca="false">X440</f>
        <v>0</v>
      </c>
      <c r="Z440" s="53" t="s">
        <v>84</v>
      </c>
      <c r="AA440" s="70" t="s">
        <v>73</v>
      </c>
      <c r="AB440" s="68" t="str">
        <f aca="false">MID(K434,7,1)</f>
        <v>0</v>
      </c>
      <c r="AC440" s="69" t="str">
        <f aca="false">AB440</f>
        <v>0</v>
      </c>
      <c r="AD440" s="53" t="s">
        <v>84</v>
      </c>
      <c r="AE440" s="70" t="s">
        <v>73</v>
      </c>
      <c r="AF440" s="89"/>
      <c r="AG440" s="89"/>
      <c r="AH440" s="89"/>
      <c r="AI440" s="89"/>
      <c r="AJ440" s="66"/>
      <c r="AK440" s="66"/>
    </row>
    <row r="441" customFormat="false" ht="15.75" hidden="false" customHeight="false" outlineLevel="0" collapsed="false">
      <c r="C441" s="83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5"/>
      <c r="P441" s="86" t="str">
        <f aca="false">MID(H434,8,1)</f>
        <v>0</v>
      </c>
      <c r="Q441" s="93" t="str">
        <f aca="false">P441</f>
        <v>0</v>
      </c>
      <c r="R441" s="83" t="s">
        <v>86</v>
      </c>
      <c r="S441" s="34" t="s">
        <v>73</v>
      </c>
      <c r="T441" s="86" t="str">
        <f aca="false">MID(I434,8,1)</f>
        <v>0</v>
      </c>
      <c r="U441" s="93" t="str">
        <f aca="false">T441</f>
        <v>0</v>
      </c>
      <c r="V441" s="83" t="s">
        <v>86</v>
      </c>
      <c r="W441" s="34" t="s">
        <v>73</v>
      </c>
      <c r="X441" s="86" t="str">
        <f aca="false">MID(J434,8,1)</f>
        <v>0</v>
      </c>
      <c r="Y441" s="93" t="str">
        <f aca="false">X441</f>
        <v>0</v>
      </c>
      <c r="Z441" s="83" t="s">
        <v>86</v>
      </c>
      <c r="AA441" s="34" t="s">
        <v>73</v>
      </c>
      <c r="AB441" s="86" t="str">
        <f aca="false">MID(K434,8,1)</f>
        <v>0</v>
      </c>
      <c r="AC441" s="93" t="str">
        <f aca="false">AB441</f>
        <v>0</v>
      </c>
      <c r="AD441" s="83" t="s">
        <v>86</v>
      </c>
      <c r="AE441" s="34" t="s">
        <v>73</v>
      </c>
      <c r="AF441" s="89"/>
      <c r="AG441" s="89"/>
      <c r="AH441" s="89"/>
      <c r="AI441" s="89"/>
      <c r="AJ441" s="66"/>
      <c r="AK441" s="66"/>
    </row>
    <row r="442" customFormat="false" ht="15.75" hidden="false" customHeight="false" outlineLevel="0" collapsed="false">
      <c r="C442" s="40"/>
      <c r="D442" s="41"/>
      <c r="E442" s="41"/>
      <c r="F442" s="41"/>
      <c r="G442" s="41"/>
      <c r="H442" s="41"/>
      <c r="I442" s="41"/>
      <c r="J442" s="41"/>
      <c r="K442" s="41"/>
      <c r="L442" s="41"/>
      <c r="M442" s="41" t="s">
        <v>47</v>
      </c>
      <c r="N442" s="42"/>
      <c r="P442" s="43" t="s">
        <v>455</v>
      </c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</row>
    <row r="443" customFormat="false" ht="15.75" hidden="false" customHeight="false" outlineLevel="0" collapsed="false">
      <c r="C443" s="53"/>
      <c r="D443" s="44" t="s">
        <v>456</v>
      </c>
      <c r="E443" s="44"/>
      <c r="F443" s="44"/>
      <c r="G443" s="44"/>
      <c r="H443" s="45" t="s">
        <v>50</v>
      </c>
      <c r="I443" s="45" t="s">
        <v>51</v>
      </c>
      <c r="J443" s="45" t="s">
        <v>52</v>
      </c>
      <c r="K443" s="45" t="s">
        <v>53</v>
      </c>
      <c r="L443" s="45" t="s">
        <v>54</v>
      </c>
      <c r="M443" s="45" t="s">
        <v>55</v>
      </c>
      <c r="N443" s="46"/>
      <c r="P443" s="47" t="s">
        <v>457</v>
      </c>
      <c r="Q443" s="47"/>
      <c r="R443" s="47"/>
      <c r="S443" s="47"/>
      <c r="T443" s="48" t="s">
        <v>57</v>
      </c>
      <c r="U443" s="48"/>
      <c r="V443" s="48"/>
      <c r="W443" s="48"/>
      <c r="X443" s="49" t="s">
        <v>58</v>
      </c>
      <c r="Y443" s="49"/>
      <c r="Z443" s="49"/>
      <c r="AA443" s="49"/>
      <c r="AB443" s="50" t="s">
        <v>59</v>
      </c>
      <c r="AC443" s="50"/>
      <c r="AD443" s="50"/>
      <c r="AE443" s="50"/>
      <c r="AF443" s="92" t="s">
        <v>103</v>
      </c>
      <c r="AG443" s="92"/>
      <c r="AH443" s="92"/>
      <c r="AI443" s="92"/>
      <c r="AJ443" s="52" t="s">
        <v>61</v>
      </c>
      <c r="AK443" s="52"/>
    </row>
    <row r="444" customFormat="false" ht="15.75" hidden="false" customHeight="false" outlineLevel="0" collapsed="false">
      <c r="C444" s="53" t="s">
        <v>62</v>
      </c>
      <c r="D444" s="54" t="s">
        <v>63</v>
      </c>
      <c r="E444" s="55" t="s">
        <v>131</v>
      </c>
      <c r="F444" s="74" t="str">
        <f aca="false">MID(A42,4,2)</f>
        <v>04</v>
      </c>
      <c r="G444" s="56" t="s">
        <v>193</v>
      </c>
      <c r="H444" s="78" t="str">
        <f aca="false">MID(A42,8,2)</f>
        <v>00</v>
      </c>
      <c r="I444" s="115" t="str">
        <f aca="false">MID(A42,10,2)</f>
        <v>00</v>
      </c>
      <c r="J444" s="115" t="str">
        <f aca="false">MID(A42,12,2)</f>
        <v>00</v>
      </c>
      <c r="K444" s="116" t="str">
        <f aca="false">MID(A42,14,2)</f>
        <v>00</v>
      </c>
      <c r="L444" s="116" t="str">
        <f aca="false">MID(A42,16,2)</f>
        <v>00</v>
      </c>
      <c r="M444" s="117" t="str">
        <f aca="false">MID(A42,18,2)</f>
        <v>00</v>
      </c>
      <c r="N444" s="46" t="s">
        <v>67</v>
      </c>
      <c r="P444" s="89"/>
      <c r="Q444" s="89"/>
      <c r="R444" s="89"/>
      <c r="S444" s="89"/>
      <c r="T444" s="62" t="s">
        <v>67</v>
      </c>
      <c r="U444" s="63" t="s">
        <v>68</v>
      </c>
      <c r="V444" s="64" t="s">
        <v>69</v>
      </c>
      <c r="W444" s="46"/>
      <c r="X444" s="62" t="s">
        <v>67</v>
      </c>
      <c r="Y444" s="63" t="s">
        <v>68</v>
      </c>
      <c r="Z444" s="64" t="s">
        <v>69</v>
      </c>
      <c r="AA444" s="46"/>
      <c r="AB444" s="62" t="s">
        <v>67</v>
      </c>
      <c r="AC444" s="63" t="s">
        <v>68</v>
      </c>
      <c r="AD444" s="64" t="s">
        <v>69</v>
      </c>
      <c r="AE444" s="46"/>
      <c r="AF444" s="62" t="s">
        <v>67</v>
      </c>
      <c r="AG444" s="63" t="s">
        <v>68</v>
      </c>
      <c r="AH444" s="64" t="s">
        <v>69</v>
      </c>
      <c r="AI444" s="65"/>
      <c r="AJ444" s="66" t="s">
        <v>70</v>
      </c>
      <c r="AK444" s="66"/>
    </row>
    <row r="445" customFormat="false" ht="15" hidden="false" customHeight="false" outlineLevel="0" collapsed="false">
      <c r="C445" s="53" t="s">
        <v>71</v>
      </c>
      <c r="D445" s="45" t="str">
        <f aca="false">HEX2BIN(D444,8)</f>
        <v>00000111</v>
      </c>
      <c r="E445" s="45" t="str">
        <f aca="false">HEX2BIN(E444,8)</f>
        <v>00100000</v>
      </c>
      <c r="F445" s="45" t="str">
        <f aca="false">HEX2BIN(F444,8)</f>
        <v>00000100</v>
      </c>
      <c r="G445" s="45" t="str">
        <f aca="false">HEX2BIN(G444,8)</f>
        <v>00111000</v>
      </c>
      <c r="H445" s="45" t="str">
        <f aca="false">HEX2BIN(H444,8)</f>
        <v>00000000</v>
      </c>
      <c r="I445" s="45" t="str">
        <f aca="false">HEX2BIN(I444,8)</f>
        <v>00000000</v>
      </c>
      <c r="J445" s="45" t="str">
        <f aca="false">HEX2BIN(J444,8)</f>
        <v>00000000</v>
      </c>
      <c r="K445" s="45" t="str">
        <f aca="false">HEX2BIN(K444,8)</f>
        <v>00000000</v>
      </c>
      <c r="L445" s="45" t="str">
        <f aca="false">HEX2BIN(L444,8)</f>
        <v>00000000</v>
      </c>
      <c r="M445" s="65"/>
      <c r="N445" s="46"/>
      <c r="P445" s="89"/>
      <c r="Q445" s="89"/>
      <c r="R445" s="89"/>
      <c r="S445" s="89"/>
      <c r="T445" s="68" t="str">
        <f aca="false">MID(I445,1,1)</f>
        <v>0</v>
      </c>
      <c r="U445" s="69" t="str">
        <f aca="false">T445</f>
        <v>0</v>
      </c>
      <c r="V445" s="53" t="s">
        <v>72</v>
      </c>
      <c r="W445" s="70" t="s">
        <v>73</v>
      </c>
      <c r="X445" s="68" t="str">
        <f aca="false">MID(J445,1,1)</f>
        <v>0</v>
      </c>
      <c r="Y445" s="69" t="str">
        <f aca="false">X445</f>
        <v>0</v>
      </c>
      <c r="Z445" s="53" t="s">
        <v>72</v>
      </c>
      <c r="AA445" s="70" t="s">
        <v>73</v>
      </c>
      <c r="AB445" s="68" t="str">
        <f aca="false">MID(K445,1,1)</f>
        <v>0</v>
      </c>
      <c r="AC445" s="69" t="str">
        <f aca="false">AB445</f>
        <v>0</v>
      </c>
      <c r="AD445" s="53" t="s">
        <v>72</v>
      </c>
      <c r="AE445" s="70" t="s">
        <v>73</v>
      </c>
      <c r="AF445" s="68" t="str">
        <f aca="false">MID(L445,1,1)</f>
        <v>0</v>
      </c>
      <c r="AG445" s="69" t="str">
        <f aca="false">AF445</f>
        <v>0</v>
      </c>
      <c r="AH445" s="53" t="s">
        <v>72</v>
      </c>
      <c r="AI445" s="70" t="s">
        <v>73</v>
      </c>
      <c r="AJ445" s="66"/>
      <c r="AK445" s="66"/>
    </row>
    <row r="446" customFormat="false" ht="15" hidden="false" customHeight="false" outlineLevel="0" collapsed="false">
      <c r="C446" s="53" t="s">
        <v>75</v>
      </c>
      <c r="D446" s="45" t="n">
        <f aca="false">HEX2DEC(D444)</f>
        <v>7</v>
      </c>
      <c r="E446" s="45" t="n">
        <f aca="false">HEX2DEC(E444)</f>
        <v>32</v>
      </c>
      <c r="F446" s="45" t="n">
        <f aca="false">HEX2DEC(F444)</f>
        <v>4</v>
      </c>
      <c r="G446" s="45" t="n">
        <f aca="false">HEX2DEC(G444)</f>
        <v>56</v>
      </c>
      <c r="H446" s="45" t="n">
        <f aca="false">HEX2DEC(H444)</f>
        <v>0</v>
      </c>
      <c r="I446" s="45" t="n">
        <f aca="false">HEX2DEC(I444)</f>
        <v>0</v>
      </c>
      <c r="J446" s="45" t="n">
        <f aca="false">HEX2DEC(J444)</f>
        <v>0</v>
      </c>
      <c r="K446" s="45" t="n">
        <f aca="false">HEX2DEC(K444)</f>
        <v>0</v>
      </c>
      <c r="L446" s="45" t="n">
        <f aca="false">HEX2DEC(L444)</f>
        <v>0</v>
      </c>
      <c r="M446" s="45" t="n">
        <f aca="false">SUM(D446:L446)</f>
        <v>99</v>
      </c>
      <c r="N446" s="46"/>
      <c r="P446" s="89"/>
      <c r="Q446" s="89"/>
      <c r="R446" s="89"/>
      <c r="S446" s="89"/>
      <c r="T446" s="68" t="str">
        <f aca="false">MID(I445,2,1)</f>
        <v>0</v>
      </c>
      <c r="U446" s="69" t="str">
        <f aca="false">T446</f>
        <v>0</v>
      </c>
      <c r="V446" s="53" t="s">
        <v>76</v>
      </c>
      <c r="W446" s="70" t="s">
        <v>73</v>
      </c>
      <c r="X446" s="68" t="str">
        <f aca="false">MID(J445,2,1)</f>
        <v>0</v>
      </c>
      <c r="Y446" s="69" t="str">
        <f aca="false">X446</f>
        <v>0</v>
      </c>
      <c r="Z446" s="53" t="s">
        <v>76</v>
      </c>
      <c r="AA446" s="70" t="s">
        <v>73</v>
      </c>
      <c r="AB446" s="68" t="str">
        <f aca="false">MID(K445,2,1)</f>
        <v>0</v>
      </c>
      <c r="AC446" s="69" t="str">
        <f aca="false">AB446</f>
        <v>0</v>
      </c>
      <c r="AD446" s="53" t="s">
        <v>76</v>
      </c>
      <c r="AE446" s="70" t="s">
        <v>73</v>
      </c>
      <c r="AF446" s="68" t="str">
        <f aca="false">MID(L445,2,1)</f>
        <v>0</v>
      </c>
      <c r="AG446" s="69" t="str">
        <f aca="false">AF446</f>
        <v>0</v>
      </c>
      <c r="AH446" s="53" t="s">
        <v>76</v>
      </c>
      <c r="AI446" s="70" t="s">
        <v>73</v>
      </c>
      <c r="AJ446" s="66"/>
      <c r="AK446" s="66"/>
    </row>
    <row r="447" customFormat="false" ht="15" hidden="false" customHeight="false" outlineLevel="0" collapsed="false">
      <c r="C447" s="53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46"/>
      <c r="P447" s="89"/>
      <c r="Q447" s="89"/>
      <c r="R447" s="89"/>
      <c r="S447" s="89"/>
      <c r="T447" s="68" t="str">
        <f aca="false">MID(I445,3,1)</f>
        <v>0</v>
      </c>
      <c r="U447" s="69" t="str">
        <f aca="false">T447</f>
        <v>0</v>
      </c>
      <c r="V447" s="53" t="s">
        <v>78</v>
      </c>
      <c r="W447" s="70" t="s">
        <v>73</v>
      </c>
      <c r="X447" s="68" t="str">
        <f aca="false">MID(J445,3,1)</f>
        <v>0</v>
      </c>
      <c r="Y447" s="69" t="str">
        <f aca="false">X447</f>
        <v>0</v>
      </c>
      <c r="Z447" s="53" t="s">
        <v>78</v>
      </c>
      <c r="AA447" s="70" t="s">
        <v>73</v>
      </c>
      <c r="AB447" s="68" t="str">
        <f aca="false">MID(K445,3,1)</f>
        <v>0</v>
      </c>
      <c r="AC447" s="69" t="str">
        <f aca="false">AB447</f>
        <v>0</v>
      </c>
      <c r="AD447" s="53" t="s">
        <v>78</v>
      </c>
      <c r="AE447" s="70" t="s">
        <v>73</v>
      </c>
      <c r="AF447" s="68" t="str">
        <f aca="false">MID(L445,3,1)</f>
        <v>0</v>
      </c>
      <c r="AG447" s="69" t="str">
        <f aca="false">AF447</f>
        <v>0</v>
      </c>
      <c r="AH447" s="53" t="s">
        <v>78</v>
      </c>
      <c r="AI447" s="70" t="s">
        <v>73</v>
      </c>
      <c r="AJ447" s="66"/>
      <c r="AK447" s="66"/>
    </row>
    <row r="448" customFormat="false" ht="15.75" hidden="false" customHeight="false" outlineLevel="0" collapsed="false">
      <c r="C448" s="53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46"/>
      <c r="P448" s="89"/>
      <c r="Q448" s="89"/>
      <c r="R448" s="89"/>
      <c r="S448" s="89"/>
      <c r="T448" s="68" t="str">
        <f aca="false">MID(I445,4,1)</f>
        <v>0</v>
      </c>
      <c r="U448" s="69" t="str">
        <f aca="false">T448</f>
        <v>0</v>
      </c>
      <c r="V448" s="53" t="s">
        <v>79</v>
      </c>
      <c r="W448" s="70" t="s">
        <v>73</v>
      </c>
      <c r="X448" s="68" t="str">
        <f aca="false">MID(J445,4,1)</f>
        <v>0</v>
      </c>
      <c r="Y448" s="69" t="str">
        <f aca="false">X448</f>
        <v>0</v>
      </c>
      <c r="Z448" s="53" t="s">
        <v>79</v>
      </c>
      <c r="AA448" s="70" t="s">
        <v>73</v>
      </c>
      <c r="AB448" s="68" t="str">
        <f aca="false">MID(K445,4,1)</f>
        <v>0</v>
      </c>
      <c r="AC448" s="69" t="str">
        <f aca="false">AB448</f>
        <v>0</v>
      </c>
      <c r="AD448" s="53" t="s">
        <v>79</v>
      </c>
      <c r="AE448" s="70" t="s">
        <v>73</v>
      </c>
      <c r="AF448" s="68" t="str">
        <f aca="false">MID(L445,4,1)</f>
        <v>0</v>
      </c>
      <c r="AG448" s="69" t="str">
        <f aca="false">AF448</f>
        <v>0</v>
      </c>
      <c r="AH448" s="53" t="s">
        <v>79</v>
      </c>
      <c r="AI448" s="70" t="s">
        <v>73</v>
      </c>
      <c r="AJ448" s="66"/>
      <c r="AK448" s="66"/>
    </row>
    <row r="449" customFormat="false" ht="15.75" hidden="false" customHeight="false" outlineLevel="0" collapsed="false">
      <c r="C449" s="53" t="s">
        <v>62</v>
      </c>
      <c r="D449" s="73" t="str">
        <f aca="false">D444</f>
        <v>07</v>
      </c>
      <c r="E449" s="74" t="str">
        <f aca="false">E444</f>
        <v>20</v>
      </c>
      <c r="F449" s="74" t="str">
        <f aca="false">F444</f>
        <v>04</v>
      </c>
      <c r="G449" s="75" t="str">
        <f aca="false">G444</f>
        <v>38</v>
      </c>
      <c r="H449" s="141" t="str">
        <f aca="false">H444</f>
        <v>00</v>
      </c>
      <c r="I449" s="77" t="str">
        <f aca="false">BIN2HEX(I450,2)</f>
        <v>00</v>
      </c>
      <c r="J449" s="78" t="str">
        <f aca="false">BIN2HEX(J450,2)</f>
        <v>00</v>
      </c>
      <c r="K449" s="79" t="str">
        <f aca="false">BIN2HEX(K450,2)</f>
        <v>00</v>
      </c>
      <c r="L449" s="80" t="str">
        <f aca="false">BIN2HEX(L450,2)</f>
        <v>00</v>
      </c>
      <c r="M449" s="81" t="str">
        <f aca="false">IF(LEN(M450)&gt;2,MID(M450,2,2),M450)</f>
        <v>63</v>
      </c>
      <c r="N449" s="46" t="s">
        <v>68</v>
      </c>
      <c r="P449" s="89"/>
      <c r="Q449" s="89"/>
      <c r="R449" s="89"/>
      <c r="S449" s="89"/>
      <c r="T449" s="68" t="str">
        <f aca="false">MID(I445,5,1)</f>
        <v>0</v>
      </c>
      <c r="U449" s="69" t="str">
        <f aca="false">T449</f>
        <v>0</v>
      </c>
      <c r="V449" s="53" t="s">
        <v>80</v>
      </c>
      <c r="W449" s="70" t="s">
        <v>73</v>
      </c>
      <c r="X449" s="68" t="str">
        <f aca="false">MID(J445,5,1)</f>
        <v>0</v>
      </c>
      <c r="Y449" s="69" t="str">
        <f aca="false">X449</f>
        <v>0</v>
      </c>
      <c r="Z449" s="53" t="s">
        <v>80</v>
      </c>
      <c r="AA449" s="70" t="s">
        <v>73</v>
      </c>
      <c r="AB449" s="68" t="str">
        <f aca="false">MID(K445,5,1)</f>
        <v>0</v>
      </c>
      <c r="AC449" s="69" t="str">
        <f aca="false">AB449</f>
        <v>0</v>
      </c>
      <c r="AD449" s="53" t="s">
        <v>80</v>
      </c>
      <c r="AE449" s="70" t="s">
        <v>73</v>
      </c>
      <c r="AF449" s="68" t="str">
        <f aca="false">MID(L445,5,1)</f>
        <v>0</v>
      </c>
      <c r="AG449" s="69" t="str">
        <f aca="false">AF449</f>
        <v>0</v>
      </c>
      <c r="AH449" s="53" t="s">
        <v>80</v>
      </c>
      <c r="AI449" s="70" t="s">
        <v>73</v>
      </c>
      <c r="AJ449" s="66"/>
      <c r="AK449" s="66"/>
    </row>
    <row r="450" customFormat="false" ht="15" hidden="false" customHeight="false" outlineLevel="0" collapsed="false">
      <c r="C450" s="53" t="s">
        <v>71</v>
      </c>
      <c r="D450" s="45" t="str">
        <f aca="false">HEX2BIN(D449,8)</f>
        <v>00000111</v>
      </c>
      <c r="E450" s="45" t="str">
        <f aca="false">HEX2BIN(E449,8)</f>
        <v>00100000</v>
      </c>
      <c r="F450" s="45" t="str">
        <f aca="false">HEX2BIN(F449,8)</f>
        <v>00000100</v>
      </c>
      <c r="G450" s="45" t="str">
        <f aca="false">HEX2BIN(G449,8)</f>
        <v>00111000</v>
      </c>
      <c r="H450" s="82"/>
      <c r="I450" s="45" t="str">
        <f aca="false">U445&amp;U446&amp;U447&amp;U448&amp;U449&amp;U450&amp;U451&amp;U452</f>
        <v>00000000</v>
      </c>
      <c r="J450" s="82" t="str">
        <f aca="false">Y445&amp;Y446&amp;Y447&amp;Y448&amp;Y449&amp;Y450&amp;Y451&amp;Y452</f>
        <v>00000000</v>
      </c>
      <c r="K450" s="82" t="str">
        <f aca="false">AC445&amp;AC446&amp;AC447&amp;AC448&amp;AC449&amp;AC450&amp;AC451&amp;AC452</f>
        <v>00000000</v>
      </c>
      <c r="L450" s="45" t="str">
        <f aca="false">AG445&amp;AG446&amp;AG447&amp;AG448&amp;AG449&amp;AG450&amp;AG451&amp;AG452</f>
        <v>00000000</v>
      </c>
      <c r="M450" s="45" t="str">
        <f aca="false">DEC2HEX(M451)</f>
        <v>63</v>
      </c>
      <c r="N450" s="46"/>
      <c r="P450" s="89"/>
      <c r="Q450" s="89"/>
      <c r="R450" s="89"/>
      <c r="S450" s="89"/>
      <c r="T450" s="68" t="str">
        <f aca="false">MID(I445,6,1)</f>
        <v>0</v>
      </c>
      <c r="U450" s="69" t="str">
        <f aca="false">T450</f>
        <v>0</v>
      </c>
      <c r="V450" s="53" t="s">
        <v>83</v>
      </c>
      <c r="W450" s="70" t="s">
        <v>73</v>
      </c>
      <c r="X450" s="68" t="str">
        <f aca="false">MID(J445,6,1)</f>
        <v>0</v>
      </c>
      <c r="Y450" s="69" t="str">
        <f aca="false">X450</f>
        <v>0</v>
      </c>
      <c r="Z450" s="53" t="s">
        <v>83</v>
      </c>
      <c r="AA450" s="70" t="s">
        <v>73</v>
      </c>
      <c r="AB450" s="68" t="str">
        <f aca="false">MID(K445,6,1)</f>
        <v>0</v>
      </c>
      <c r="AC450" s="69" t="str">
        <f aca="false">AB450</f>
        <v>0</v>
      </c>
      <c r="AD450" s="53" t="s">
        <v>83</v>
      </c>
      <c r="AE450" s="70" t="s">
        <v>73</v>
      </c>
      <c r="AF450" s="68" t="str">
        <f aca="false">MID(L445,6,1)</f>
        <v>0</v>
      </c>
      <c r="AG450" s="69" t="str">
        <f aca="false">AF450</f>
        <v>0</v>
      </c>
      <c r="AH450" s="53" t="s">
        <v>83</v>
      </c>
      <c r="AI450" s="70" t="s">
        <v>73</v>
      </c>
      <c r="AJ450" s="66"/>
      <c r="AK450" s="66"/>
    </row>
    <row r="451" customFormat="false" ht="15" hidden="false" customHeight="false" outlineLevel="0" collapsed="false">
      <c r="C451" s="53" t="s">
        <v>75</v>
      </c>
      <c r="D451" s="45" t="n">
        <f aca="false">HEX2DEC(D449)</f>
        <v>7</v>
      </c>
      <c r="E451" s="45" t="n">
        <f aca="false">HEX2DEC(E449)</f>
        <v>32</v>
      </c>
      <c r="F451" s="45" t="n">
        <f aca="false">HEX2DEC(F449)</f>
        <v>4</v>
      </c>
      <c r="G451" s="45" t="n">
        <f aca="false">HEX2DEC(G449)</f>
        <v>56</v>
      </c>
      <c r="H451" s="45" t="n">
        <f aca="false">HEX2DEC(H449)</f>
        <v>0</v>
      </c>
      <c r="I451" s="45" t="n">
        <f aca="false">HEX2DEC(I449)</f>
        <v>0</v>
      </c>
      <c r="J451" s="45" t="n">
        <f aca="false">HEX2DEC(J449)</f>
        <v>0</v>
      </c>
      <c r="K451" s="45" t="n">
        <f aca="false">HEX2DEC(K449)</f>
        <v>0</v>
      </c>
      <c r="L451" s="45" t="n">
        <f aca="false">HEX2DEC(L449)</f>
        <v>0</v>
      </c>
      <c r="M451" s="45" t="n">
        <f aca="false">SUM(D451:L451)</f>
        <v>99</v>
      </c>
      <c r="N451" s="46"/>
      <c r="P451" s="89"/>
      <c r="Q451" s="89"/>
      <c r="R451" s="89"/>
      <c r="S451" s="89"/>
      <c r="T451" s="68" t="str">
        <f aca="false">MID(I445,7,1)</f>
        <v>0</v>
      </c>
      <c r="U451" s="69" t="str">
        <f aca="false">T451</f>
        <v>0</v>
      </c>
      <c r="V451" s="53" t="s">
        <v>84</v>
      </c>
      <c r="W451" s="70" t="s">
        <v>73</v>
      </c>
      <c r="X451" s="68" t="str">
        <f aca="false">MID(J445,7,1)</f>
        <v>0</v>
      </c>
      <c r="Y451" s="69" t="str">
        <f aca="false">X451</f>
        <v>0</v>
      </c>
      <c r="Z451" s="53" t="s">
        <v>84</v>
      </c>
      <c r="AA451" s="70" t="s">
        <v>73</v>
      </c>
      <c r="AB451" s="68" t="str">
        <f aca="false">MID(K445,7,1)</f>
        <v>0</v>
      </c>
      <c r="AC451" s="69" t="str">
        <f aca="false">AB451</f>
        <v>0</v>
      </c>
      <c r="AD451" s="53" t="s">
        <v>84</v>
      </c>
      <c r="AE451" s="70" t="s">
        <v>73</v>
      </c>
      <c r="AF451" s="68" t="str">
        <f aca="false">MID(L445,7,1)</f>
        <v>0</v>
      </c>
      <c r="AG451" s="69" t="str">
        <f aca="false">AF451</f>
        <v>0</v>
      </c>
      <c r="AH451" s="53" t="s">
        <v>84</v>
      </c>
      <c r="AI451" s="70" t="s">
        <v>73</v>
      </c>
      <c r="AJ451" s="66"/>
      <c r="AK451" s="66"/>
    </row>
    <row r="452" customFormat="false" ht="15.75" hidden="false" customHeight="false" outlineLevel="0" collapsed="false">
      <c r="C452" s="83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5"/>
      <c r="P452" s="89"/>
      <c r="Q452" s="89"/>
      <c r="R452" s="89"/>
      <c r="S452" s="89"/>
      <c r="T452" s="86" t="str">
        <f aca="false">MID(I445,8,1)</f>
        <v>0</v>
      </c>
      <c r="U452" s="93" t="str">
        <f aca="false">T452</f>
        <v>0</v>
      </c>
      <c r="V452" s="83" t="s">
        <v>86</v>
      </c>
      <c r="W452" s="34" t="s">
        <v>73</v>
      </c>
      <c r="X452" s="86" t="str">
        <f aca="false">MID(J445,8,1)</f>
        <v>0</v>
      </c>
      <c r="Y452" s="93" t="str">
        <f aca="false">X452</f>
        <v>0</v>
      </c>
      <c r="Z452" s="83" t="s">
        <v>86</v>
      </c>
      <c r="AA452" s="34" t="s">
        <v>73</v>
      </c>
      <c r="AB452" s="86" t="str">
        <f aca="false">MID(K445,8,1)</f>
        <v>0</v>
      </c>
      <c r="AC452" s="93" t="str">
        <f aca="false">AB452</f>
        <v>0</v>
      </c>
      <c r="AD452" s="83" t="s">
        <v>86</v>
      </c>
      <c r="AE452" s="34" t="s">
        <v>73</v>
      </c>
      <c r="AF452" s="86" t="str">
        <f aca="false">MID(L445,8,1)</f>
        <v>0</v>
      </c>
      <c r="AG452" s="93" t="str">
        <f aca="false">AF452</f>
        <v>0</v>
      </c>
      <c r="AH452" s="83" t="s">
        <v>86</v>
      </c>
      <c r="AI452" s="34" t="s">
        <v>73</v>
      </c>
      <c r="AJ452" s="66"/>
      <c r="AK452" s="66"/>
    </row>
    <row r="453" customFormat="false" ht="15.75" hidden="false" customHeight="false" outlineLevel="0" collapsed="false">
      <c r="C453" s="40"/>
      <c r="D453" s="41"/>
      <c r="E453" s="41"/>
      <c r="F453" s="41"/>
      <c r="G453" s="41"/>
      <c r="H453" s="41"/>
      <c r="I453" s="41"/>
      <c r="J453" s="41"/>
      <c r="K453" s="41"/>
      <c r="L453" s="41"/>
      <c r="M453" s="41" t="s">
        <v>47</v>
      </c>
      <c r="N453" s="42"/>
      <c r="P453" s="43" t="s">
        <v>458</v>
      </c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</row>
    <row r="454" customFormat="false" ht="15.75" hidden="false" customHeight="false" outlineLevel="0" collapsed="false">
      <c r="C454" s="53"/>
      <c r="D454" s="44" t="s">
        <v>459</v>
      </c>
      <c r="E454" s="44"/>
      <c r="F454" s="44"/>
      <c r="G454" s="44"/>
      <c r="H454" s="45" t="s">
        <v>50</v>
      </c>
      <c r="I454" s="45" t="s">
        <v>51</v>
      </c>
      <c r="J454" s="45" t="s">
        <v>52</v>
      </c>
      <c r="K454" s="45" t="s">
        <v>53</v>
      </c>
      <c r="L454" s="45" t="s">
        <v>54</v>
      </c>
      <c r="M454" s="45" t="s">
        <v>55</v>
      </c>
      <c r="N454" s="46"/>
      <c r="P454" s="47" t="s">
        <v>56</v>
      </c>
      <c r="Q454" s="47"/>
      <c r="R454" s="47"/>
      <c r="S454" s="47"/>
      <c r="T454" s="48" t="s">
        <v>57</v>
      </c>
      <c r="U454" s="48"/>
      <c r="V454" s="48"/>
      <c r="W454" s="48"/>
      <c r="X454" s="49" t="s">
        <v>321</v>
      </c>
      <c r="Y454" s="49"/>
      <c r="Z454" s="49"/>
      <c r="AA454" s="49"/>
      <c r="AB454" s="50" t="s">
        <v>460</v>
      </c>
      <c r="AC454" s="50"/>
      <c r="AD454" s="50"/>
      <c r="AE454" s="50"/>
      <c r="AF454" s="92" t="s">
        <v>103</v>
      </c>
      <c r="AG454" s="92"/>
      <c r="AH454" s="92"/>
      <c r="AI454" s="92"/>
      <c r="AJ454" s="52" t="s">
        <v>61</v>
      </c>
      <c r="AK454" s="52"/>
    </row>
    <row r="455" customFormat="false" ht="15.75" hidden="false" customHeight="false" outlineLevel="0" collapsed="false">
      <c r="C455" s="53" t="s">
        <v>62</v>
      </c>
      <c r="D455" s="54" t="s">
        <v>63</v>
      </c>
      <c r="E455" s="55" t="s">
        <v>131</v>
      </c>
      <c r="F455" s="74" t="str">
        <f aca="false">MID(A43,4,2)</f>
        <v>04</v>
      </c>
      <c r="G455" s="56" t="s">
        <v>194</v>
      </c>
      <c r="H455" s="78" t="str">
        <f aca="false">MID(A43,8,2)</f>
        <v>00</v>
      </c>
      <c r="I455" s="115" t="str">
        <f aca="false">MID(A43,10,2)</f>
        <v>00</v>
      </c>
      <c r="J455" s="115" t="str">
        <f aca="false">MID(A43,12,2)</f>
        <v>00</v>
      </c>
      <c r="K455" s="116" t="str">
        <f aca="false">MID(A43,14,2)</f>
        <v>00</v>
      </c>
      <c r="L455" s="116" t="str">
        <f aca="false">MID(A43,16,2)</f>
        <v>00</v>
      </c>
      <c r="M455" s="117" t="str">
        <f aca="false">MID(A43,18,2)</f>
        <v>00</v>
      </c>
      <c r="N455" s="46" t="s">
        <v>67</v>
      </c>
      <c r="P455" s="62" t="s">
        <v>67</v>
      </c>
      <c r="Q455" s="63" t="s">
        <v>68</v>
      </c>
      <c r="R455" s="64" t="s">
        <v>69</v>
      </c>
      <c r="S455" s="46"/>
      <c r="T455" s="62" t="s">
        <v>67</v>
      </c>
      <c r="U455" s="63" t="s">
        <v>68</v>
      </c>
      <c r="V455" s="64" t="s">
        <v>69</v>
      </c>
      <c r="W455" s="46"/>
      <c r="X455" s="89"/>
      <c r="Y455" s="89"/>
      <c r="Z455" s="89"/>
      <c r="AA455" s="89"/>
      <c r="AB455" s="89"/>
      <c r="AC455" s="89"/>
      <c r="AD455" s="89"/>
      <c r="AE455" s="89"/>
      <c r="AF455" s="62" t="s">
        <v>67</v>
      </c>
      <c r="AG455" s="63" t="s">
        <v>68</v>
      </c>
      <c r="AH455" s="64" t="s">
        <v>69</v>
      </c>
      <c r="AI455" s="65"/>
      <c r="AJ455" s="66" t="s">
        <v>70</v>
      </c>
      <c r="AK455" s="66"/>
    </row>
    <row r="456" customFormat="false" ht="15" hidden="false" customHeight="false" outlineLevel="0" collapsed="false">
      <c r="C456" s="53" t="s">
        <v>71</v>
      </c>
      <c r="D456" s="45" t="str">
        <f aca="false">HEX2BIN(D455,8)</f>
        <v>00000111</v>
      </c>
      <c r="E456" s="45" t="str">
        <f aca="false">HEX2BIN(E455,8)</f>
        <v>00100000</v>
      </c>
      <c r="F456" s="45" t="str">
        <f aca="false">HEX2BIN(F455,8)</f>
        <v>00000100</v>
      </c>
      <c r="G456" s="45" t="str">
        <f aca="false">HEX2BIN(G455,8)</f>
        <v>00111001</v>
      </c>
      <c r="H456" s="45" t="str">
        <f aca="false">HEX2BIN(H455,8)</f>
        <v>00000000</v>
      </c>
      <c r="I456" s="45" t="str">
        <f aca="false">HEX2BIN(I455,8)</f>
        <v>00000000</v>
      </c>
      <c r="J456" s="45" t="str">
        <f aca="false">HEX2BIN(J455,8)</f>
        <v>00000000</v>
      </c>
      <c r="K456" s="45" t="str">
        <f aca="false">HEX2BIN(K455,8)</f>
        <v>00000000</v>
      </c>
      <c r="L456" s="45" t="str">
        <f aca="false">HEX2BIN(L455,8)</f>
        <v>00000000</v>
      </c>
      <c r="M456" s="65"/>
      <c r="N456" s="46"/>
      <c r="P456" s="68" t="str">
        <f aca="false">MID(H456,1,1)</f>
        <v>0</v>
      </c>
      <c r="Q456" s="69" t="str">
        <f aca="false">P456</f>
        <v>0</v>
      </c>
      <c r="R456" s="53" t="s">
        <v>72</v>
      </c>
      <c r="S456" s="70" t="s">
        <v>73</v>
      </c>
      <c r="T456" s="68" t="str">
        <f aca="false">MID(I456,1,1)</f>
        <v>0</v>
      </c>
      <c r="U456" s="69" t="str">
        <f aca="false">T456</f>
        <v>0</v>
      </c>
      <c r="V456" s="53" t="s">
        <v>72</v>
      </c>
      <c r="W456" s="70" t="s">
        <v>73</v>
      </c>
      <c r="X456" s="89"/>
      <c r="Y456" s="89"/>
      <c r="Z456" s="89"/>
      <c r="AA456" s="89"/>
      <c r="AB456" s="89"/>
      <c r="AC456" s="89"/>
      <c r="AD456" s="89"/>
      <c r="AE456" s="89"/>
      <c r="AF456" s="68" t="str">
        <f aca="false">MID(L456,1,1)</f>
        <v>0</v>
      </c>
      <c r="AG456" s="69" t="str">
        <f aca="false">AF456</f>
        <v>0</v>
      </c>
      <c r="AH456" s="53" t="s">
        <v>72</v>
      </c>
      <c r="AI456" s="70" t="s">
        <v>73</v>
      </c>
      <c r="AJ456" s="66"/>
      <c r="AK456" s="66"/>
    </row>
    <row r="457" customFormat="false" ht="15" hidden="false" customHeight="false" outlineLevel="0" collapsed="false">
      <c r="C457" s="53" t="s">
        <v>75</v>
      </c>
      <c r="D457" s="45" t="n">
        <f aca="false">HEX2DEC(D455)</f>
        <v>7</v>
      </c>
      <c r="E457" s="45" t="n">
        <f aca="false">HEX2DEC(E455)</f>
        <v>32</v>
      </c>
      <c r="F457" s="45" t="n">
        <f aca="false">HEX2DEC(F455)</f>
        <v>4</v>
      </c>
      <c r="G457" s="45" t="n">
        <f aca="false">HEX2DEC(G455)</f>
        <v>57</v>
      </c>
      <c r="H457" s="45" t="n">
        <f aca="false">HEX2DEC(H455)</f>
        <v>0</v>
      </c>
      <c r="I457" s="45" t="n">
        <f aca="false">HEX2DEC(I455)</f>
        <v>0</v>
      </c>
      <c r="J457" s="45" t="n">
        <f aca="false">HEX2DEC(J455)</f>
        <v>0</v>
      </c>
      <c r="K457" s="45" t="n">
        <f aca="false">HEX2DEC(K455)</f>
        <v>0</v>
      </c>
      <c r="L457" s="45" t="n">
        <f aca="false">HEX2DEC(L455)</f>
        <v>0</v>
      </c>
      <c r="M457" s="45" t="n">
        <f aca="false">SUM(D457:L457)</f>
        <v>100</v>
      </c>
      <c r="N457" s="46"/>
      <c r="P457" s="68" t="str">
        <f aca="false">MID(H456,2,1)</f>
        <v>0</v>
      </c>
      <c r="Q457" s="69" t="str">
        <f aca="false">P457</f>
        <v>0</v>
      </c>
      <c r="R457" s="53" t="s">
        <v>76</v>
      </c>
      <c r="S457" s="70" t="s">
        <v>73</v>
      </c>
      <c r="T457" s="68" t="str">
        <f aca="false">MID(I456,2,1)</f>
        <v>0</v>
      </c>
      <c r="U457" s="69" t="str">
        <f aca="false">T457</f>
        <v>0</v>
      </c>
      <c r="V457" s="53" t="s">
        <v>76</v>
      </c>
      <c r="W457" s="70" t="s">
        <v>73</v>
      </c>
      <c r="X457" s="89"/>
      <c r="Y457" s="89"/>
      <c r="Z457" s="89"/>
      <c r="AA457" s="89"/>
      <c r="AB457" s="89"/>
      <c r="AC457" s="89"/>
      <c r="AD457" s="89"/>
      <c r="AE457" s="89"/>
      <c r="AF457" s="68" t="str">
        <f aca="false">MID(L456,2,1)</f>
        <v>0</v>
      </c>
      <c r="AG457" s="69" t="str">
        <f aca="false">AF457</f>
        <v>0</v>
      </c>
      <c r="AH457" s="53" t="s">
        <v>76</v>
      </c>
      <c r="AI457" s="70" t="s">
        <v>73</v>
      </c>
      <c r="AJ457" s="66"/>
      <c r="AK457" s="66"/>
    </row>
    <row r="458" customFormat="false" ht="15" hidden="false" customHeight="false" outlineLevel="0" collapsed="false">
      <c r="C458" s="53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46"/>
      <c r="P458" s="68" t="str">
        <f aca="false">MID(H456,3,1)</f>
        <v>0</v>
      </c>
      <c r="Q458" s="69" t="str">
        <f aca="false">P458</f>
        <v>0</v>
      </c>
      <c r="R458" s="53" t="s">
        <v>78</v>
      </c>
      <c r="S458" s="70" t="s">
        <v>73</v>
      </c>
      <c r="T458" s="68" t="str">
        <f aca="false">MID(I456,3,1)</f>
        <v>0</v>
      </c>
      <c r="U458" s="69" t="str">
        <f aca="false">T458</f>
        <v>0</v>
      </c>
      <c r="V458" s="53" t="s">
        <v>78</v>
      </c>
      <c r="W458" s="70" t="s">
        <v>73</v>
      </c>
      <c r="X458" s="89"/>
      <c r="Y458" s="89"/>
      <c r="Z458" s="89"/>
      <c r="AA458" s="89"/>
      <c r="AB458" s="89"/>
      <c r="AC458" s="89"/>
      <c r="AD458" s="89"/>
      <c r="AE458" s="89"/>
      <c r="AF458" s="68" t="str">
        <f aca="false">MID(L456,3,1)</f>
        <v>0</v>
      </c>
      <c r="AG458" s="69" t="str">
        <f aca="false">AF458</f>
        <v>0</v>
      </c>
      <c r="AH458" s="53" t="s">
        <v>78</v>
      </c>
      <c r="AI458" s="70" t="s">
        <v>73</v>
      </c>
      <c r="AJ458" s="66"/>
      <c r="AK458" s="66"/>
    </row>
    <row r="459" customFormat="false" ht="15.75" hidden="false" customHeight="false" outlineLevel="0" collapsed="false">
      <c r="C459" s="53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46"/>
      <c r="P459" s="68" t="str">
        <f aca="false">MID(H456,4,1)</f>
        <v>0</v>
      </c>
      <c r="Q459" s="69" t="str">
        <f aca="false">P459</f>
        <v>0</v>
      </c>
      <c r="R459" s="53" t="s">
        <v>79</v>
      </c>
      <c r="S459" s="70" t="s">
        <v>73</v>
      </c>
      <c r="T459" s="68" t="str">
        <f aca="false">MID(I456,4,1)</f>
        <v>0</v>
      </c>
      <c r="U459" s="69" t="str">
        <f aca="false">T459</f>
        <v>0</v>
      </c>
      <c r="V459" s="53" t="s">
        <v>79</v>
      </c>
      <c r="W459" s="70" t="s">
        <v>73</v>
      </c>
      <c r="X459" s="89"/>
      <c r="Y459" s="89"/>
      <c r="Z459" s="89"/>
      <c r="AA459" s="89"/>
      <c r="AB459" s="89"/>
      <c r="AC459" s="89"/>
      <c r="AD459" s="89"/>
      <c r="AE459" s="89"/>
      <c r="AF459" s="68" t="str">
        <f aca="false">MID(L456,4,1)</f>
        <v>0</v>
      </c>
      <c r="AG459" s="69" t="str">
        <f aca="false">AF459</f>
        <v>0</v>
      </c>
      <c r="AH459" s="53" t="s">
        <v>79</v>
      </c>
      <c r="AI459" s="70" t="s">
        <v>73</v>
      </c>
      <c r="AJ459" s="66"/>
      <c r="AK459" s="66"/>
    </row>
    <row r="460" customFormat="false" ht="15.75" hidden="false" customHeight="false" outlineLevel="0" collapsed="false">
      <c r="C460" s="53" t="s">
        <v>62</v>
      </c>
      <c r="D460" s="73" t="str">
        <f aca="false">D455</f>
        <v>07</v>
      </c>
      <c r="E460" s="74" t="str">
        <f aca="false">E455</f>
        <v>20</v>
      </c>
      <c r="F460" s="74" t="str">
        <f aca="false">F455</f>
        <v>04</v>
      </c>
      <c r="G460" s="75" t="str">
        <f aca="false">G455</f>
        <v>39</v>
      </c>
      <c r="H460" s="76" t="str">
        <f aca="false">BIN2HEX(H461,2)</f>
        <v>00</v>
      </c>
      <c r="I460" s="77" t="str">
        <f aca="false">BIN2HEX(I461,2)</f>
        <v>00</v>
      </c>
      <c r="J460" s="139" t="str">
        <f aca="false">J455</f>
        <v>00</v>
      </c>
      <c r="K460" s="130" t="str">
        <f aca="false">K455</f>
        <v>00</v>
      </c>
      <c r="L460" s="80" t="str">
        <f aca="false">BIN2HEX(L461,2)</f>
        <v>00</v>
      </c>
      <c r="M460" s="81" t="str">
        <f aca="false">IF(LEN(M461)&gt;2,MID(M461,2,2),M461)</f>
        <v>64</v>
      </c>
      <c r="N460" s="46" t="s">
        <v>68</v>
      </c>
      <c r="P460" s="68" t="str">
        <f aca="false">MID(H456,5,1)</f>
        <v>0</v>
      </c>
      <c r="Q460" s="69" t="str">
        <f aca="false">P460</f>
        <v>0</v>
      </c>
      <c r="R460" s="53" t="s">
        <v>80</v>
      </c>
      <c r="S460" s="70" t="s">
        <v>73</v>
      </c>
      <c r="T460" s="68" t="str">
        <f aca="false">MID(I456,5,1)</f>
        <v>0</v>
      </c>
      <c r="U460" s="69" t="str">
        <f aca="false">T460</f>
        <v>0</v>
      </c>
      <c r="V460" s="53" t="s">
        <v>80</v>
      </c>
      <c r="W460" s="70" t="s">
        <v>73</v>
      </c>
      <c r="X460" s="89"/>
      <c r="Y460" s="89"/>
      <c r="Z460" s="89"/>
      <c r="AA460" s="89"/>
      <c r="AB460" s="89"/>
      <c r="AC460" s="89"/>
      <c r="AD460" s="89"/>
      <c r="AE460" s="89"/>
      <c r="AF460" s="68" t="str">
        <f aca="false">MID(L456,5,1)</f>
        <v>0</v>
      </c>
      <c r="AG460" s="69" t="str">
        <f aca="false">AF460</f>
        <v>0</v>
      </c>
      <c r="AH460" s="53" t="s">
        <v>80</v>
      </c>
      <c r="AI460" s="70" t="s">
        <v>73</v>
      </c>
      <c r="AJ460" s="66"/>
      <c r="AK460" s="66"/>
    </row>
    <row r="461" customFormat="false" ht="15" hidden="false" customHeight="false" outlineLevel="0" collapsed="false">
      <c r="C461" s="53" t="s">
        <v>71</v>
      </c>
      <c r="D461" s="45" t="str">
        <f aca="false">HEX2BIN(D460,8)</f>
        <v>00000111</v>
      </c>
      <c r="E461" s="45" t="str">
        <f aca="false">HEX2BIN(E460,8)</f>
        <v>00100000</v>
      </c>
      <c r="F461" s="45" t="str">
        <f aca="false">HEX2BIN(F460,8)</f>
        <v>00000100</v>
      </c>
      <c r="G461" s="45" t="str">
        <f aca="false">HEX2BIN(G460,8)</f>
        <v>00111001</v>
      </c>
      <c r="H461" s="82" t="str">
        <f aca="false">Q456&amp;Q457&amp;Q458&amp;Q459&amp;Q460&amp;Q461&amp;Q462&amp;Q463</f>
        <v>00000000</v>
      </c>
      <c r="I461" s="45" t="str">
        <f aca="false">U456&amp;U457&amp;U458&amp;U459&amp;U460&amp;U461&amp;U462&amp;U463</f>
        <v>00000000</v>
      </c>
      <c r="J461" s="82"/>
      <c r="K461" s="82"/>
      <c r="L461" s="45" t="str">
        <f aca="false">AG456&amp;AG457&amp;AG458&amp;AG459&amp;AG460&amp;AG461&amp;AG462&amp;AG463</f>
        <v>00000000</v>
      </c>
      <c r="M461" s="45" t="str">
        <f aca="false">DEC2HEX(M462)</f>
        <v>64</v>
      </c>
      <c r="N461" s="46"/>
      <c r="P461" s="68" t="str">
        <f aca="false">MID(H456,6,1)</f>
        <v>0</v>
      </c>
      <c r="Q461" s="69" t="str">
        <f aca="false">P461</f>
        <v>0</v>
      </c>
      <c r="R461" s="53" t="s">
        <v>83</v>
      </c>
      <c r="S461" s="70" t="s">
        <v>73</v>
      </c>
      <c r="T461" s="68" t="str">
        <f aca="false">MID(I456,6,1)</f>
        <v>0</v>
      </c>
      <c r="U461" s="69" t="str">
        <f aca="false">T461</f>
        <v>0</v>
      </c>
      <c r="V461" s="53" t="s">
        <v>83</v>
      </c>
      <c r="W461" s="70" t="s">
        <v>73</v>
      </c>
      <c r="X461" s="89"/>
      <c r="Y461" s="89"/>
      <c r="Z461" s="89"/>
      <c r="AA461" s="89"/>
      <c r="AB461" s="89"/>
      <c r="AC461" s="89"/>
      <c r="AD461" s="89"/>
      <c r="AE461" s="89"/>
      <c r="AF461" s="68" t="str">
        <f aca="false">MID(L456,6,1)</f>
        <v>0</v>
      </c>
      <c r="AG461" s="69" t="str">
        <f aca="false">AF461</f>
        <v>0</v>
      </c>
      <c r="AH461" s="53" t="s">
        <v>83</v>
      </c>
      <c r="AI461" s="70" t="s">
        <v>73</v>
      </c>
      <c r="AJ461" s="66"/>
      <c r="AK461" s="66"/>
    </row>
    <row r="462" customFormat="false" ht="15" hidden="false" customHeight="false" outlineLevel="0" collapsed="false">
      <c r="C462" s="53" t="s">
        <v>75</v>
      </c>
      <c r="D462" s="45" t="n">
        <f aca="false">HEX2DEC(D460)</f>
        <v>7</v>
      </c>
      <c r="E462" s="45" t="n">
        <f aca="false">HEX2DEC(E460)</f>
        <v>32</v>
      </c>
      <c r="F462" s="45" t="n">
        <f aca="false">HEX2DEC(F460)</f>
        <v>4</v>
      </c>
      <c r="G462" s="45" t="n">
        <f aca="false">HEX2DEC(G460)</f>
        <v>57</v>
      </c>
      <c r="H462" s="45" t="n">
        <f aca="false">HEX2DEC(H460)</f>
        <v>0</v>
      </c>
      <c r="I462" s="45" t="n">
        <f aca="false">HEX2DEC(I460)</f>
        <v>0</v>
      </c>
      <c r="J462" s="45" t="n">
        <f aca="false">HEX2DEC(J460)</f>
        <v>0</v>
      </c>
      <c r="K462" s="45" t="n">
        <f aca="false">HEX2DEC(K460)</f>
        <v>0</v>
      </c>
      <c r="L462" s="45" t="n">
        <f aca="false">HEX2DEC(L460)</f>
        <v>0</v>
      </c>
      <c r="M462" s="45" t="n">
        <f aca="false">SUM(D462:L462)</f>
        <v>100</v>
      </c>
      <c r="N462" s="46"/>
      <c r="P462" s="68" t="str">
        <f aca="false">MID(H456,7,1)</f>
        <v>0</v>
      </c>
      <c r="Q462" s="69" t="str">
        <f aca="false">P462</f>
        <v>0</v>
      </c>
      <c r="R462" s="53" t="s">
        <v>84</v>
      </c>
      <c r="S462" s="70" t="s">
        <v>73</v>
      </c>
      <c r="T462" s="68" t="str">
        <f aca="false">MID(I456,7,1)</f>
        <v>0</v>
      </c>
      <c r="U462" s="69" t="str">
        <f aca="false">T462</f>
        <v>0</v>
      </c>
      <c r="V462" s="53" t="s">
        <v>84</v>
      </c>
      <c r="W462" s="70" t="s">
        <v>73</v>
      </c>
      <c r="X462" s="89"/>
      <c r="Y462" s="89"/>
      <c r="Z462" s="89"/>
      <c r="AA462" s="89"/>
      <c r="AB462" s="89"/>
      <c r="AC462" s="89"/>
      <c r="AD462" s="89"/>
      <c r="AE462" s="89"/>
      <c r="AF462" s="68" t="str">
        <f aca="false">MID(L456,7,1)</f>
        <v>0</v>
      </c>
      <c r="AG462" s="69" t="str">
        <f aca="false">AF462</f>
        <v>0</v>
      </c>
      <c r="AH462" s="53" t="s">
        <v>84</v>
      </c>
      <c r="AI462" s="70" t="s">
        <v>73</v>
      </c>
      <c r="AJ462" s="66"/>
      <c r="AK462" s="66"/>
    </row>
    <row r="463" customFormat="false" ht="15.75" hidden="false" customHeight="false" outlineLevel="0" collapsed="false">
      <c r="C463" s="83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5"/>
      <c r="P463" s="86" t="str">
        <f aca="false">MID(H456,8,1)</f>
        <v>0</v>
      </c>
      <c r="Q463" s="93" t="str">
        <f aca="false">P463</f>
        <v>0</v>
      </c>
      <c r="R463" s="83" t="s">
        <v>86</v>
      </c>
      <c r="S463" s="34" t="s">
        <v>73</v>
      </c>
      <c r="T463" s="86" t="str">
        <f aca="false">MID(I456,8,1)</f>
        <v>0</v>
      </c>
      <c r="U463" s="93" t="str">
        <f aca="false">T463</f>
        <v>0</v>
      </c>
      <c r="V463" s="83" t="s">
        <v>86</v>
      </c>
      <c r="W463" s="34" t="s">
        <v>73</v>
      </c>
      <c r="X463" s="89"/>
      <c r="Y463" s="89"/>
      <c r="Z463" s="89"/>
      <c r="AA463" s="89"/>
      <c r="AB463" s="89"/>
      <c r="AC463" s="89"/>
      <c r="AD463" s="89"/>
      <c r="AE463" s="89"/>
      <c r="AF463" s="86" t="str">
        <f aca="false">MID(L456,8,1)</f>
        <v>0</v>
      </c>
      <c r="AG463" s="93" t="str">
        <f aca="false">AF463</f>
        <v>0</v>
      </c>
      <c r="AH463" s="83" t="s">
        <v>86</v>
      </c>
      <c r="AI463" s="34" t="s">
        <v>73</v>
      </c>
      <c r="AJ463" s="66"/>
      <c r="AK463" s="66"/>
    </row>
    <row r="464" customFormat="false" ht="15.75" hidden="false" customHeight="false" outlineLevel="0" collapsed="false">
      <c r="C464" s="40"/>
      <c r="D464" s="41"/>
      <c r="E464" s="41"/>
      <c r="F464" s="41"/>
      <c r="G464" s="41"/>
      <c r="H464" s="41"/>
      <c r="I464" s="41"/>
      <c r="J464" s="41"/>
      <c r="K464" s="41"/>
      <c r="L464" s="41"/>
      <c r="M464" s="41" t="s">
        <v>47</v>
      </c>
      <c r="N464" s="42"/>
      <c r="P464" s="43" t="s">
        <v>461</v>
      </c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</row>
    <row r="465" customFormat="false" ht="15.75" hidden="false" customHeight="false" outlineLevel="0" collapsed="false">
      <c r="C465" s="53"/>
      <c r="D465" s="44" t="s">
        <v>462</v>
      </c>
      <c r="E465" s="44"/>
      <c r="F465" s="44"/>
      <c r="G465" s="44"/>
      <c r="H465" s="45" t="s">
        <v>50</v>
      </c>
      <c r="I465" s="45" t="s">
        <v>51</v>
      </c>
      <c r="J465" s="45" t="s">
        <v>52</v>
      </c>
      <c r="K465" s="45" t="s">
        <v>53</v>
      </c>
      <c r="L465" s="45" t="s">
        <v>54</v>
      </c>
      <c r="M465" s="45" t="s">
        <v>55</v>
      </c>
      <c r="N465" s="46"/>
      <c r="P465" s="47" t="s">
        <v>56</v>
      </c>
      <c r="Q465" s="47"/>
      <c r="R465" s="47"/>
      <c r="S465" s="47"/>
      <c r="T465" s="48" t="s">
        <v>57</v>
      </c>
      <c r="U465" s="48"/>
      <c r="V465" s="48"/>
      <c r="W465" s="48"/>
      <c r="X465" s="49" t="s">
        <v>58</v>
      </c>
      <c r="Y465" s="49"/>
      <c r="Z465" s="49"/>
      <c r="AA465" s="49"/>
      <c r="AB465" s="50" t="s">
        <v>59</v>
      </c>
      <c r="AC465" s="50"/>
      <c r="AD465" s="50"/>
      <c r="AE465" s="50"/>
      <c r="AF465" s="92" t="s">
        <v>103</v>
      </c>
      <c r="AG465" s="92"/>
      <c r="AH465" s="92"/>
      <c r="AI465" s="92"/>
      <c r="AJ465" s="52" t="s">
        <v>61</v>
      </c>
      <c r="AK465" s="52"/>
    </row>
    <row r="466" customFormat="false" ht="15.75" hidden="false" customHeight="false" outlineLevel="0" collapsed="false">
      <c r="C466" s="53" t="s">
        <v>62</v>
      </c>
      <c r="D466" s="54" t="s">
        <v>63</v>
      </c>
      <c r="E466" s="55" t="s">
        <v>131</v>
      </c>
      <c r="F466" s="74" t="str">
        <f aca="false">MID(A44,4,2)</f>
        <v>04</v>
      </c>
      <c r="G466" s="56" t="s">
        <v>463</v>
      </c>
      <c r="H466" s="78" t="str">
        <f aca="false">MID(A44,8,2)</f>
        <v>00</v>
      </c>
      <c r="I466" s="115" t="str">
        <f aca="false">MID(A44,10,2)</f>
        <v>00</v>
      </c>
      <c r="J466" s="115" t="str">
        <f aca="false">MID(A44,12,2)</f>
        <v>00</v>
      </c>
      <c r="K466" s="116" t="str">
        <f aca="false">MID(A44,14,2)</f>
        <v>00</v>
      </c>
      <c r="L466" s="116" t="str">
        <f aca="false">MID(A44,16,2)</f>
        <v>00</v>
      </c>
      <c r="M466" s="117" t="str">
        <f aca="false">MID(A44,18,2)</f>
        <v>00</v>
      </c>
      <c r="N466" s="46" t="s">
        <v>67</v>
      </c>
      <c r="P466" s="62" t="s">
        <v>67</v>
      </c>
      <c r="Q466" s="63" t="s">
        <v>68</v>
      </c>
      <c r="R466" s="64" t="s">
        <v>69</v>
      </c>
      <c r="S466" s="46"/>
      <c r="T466" s="62" t="s">
        <v>67</v>
      </c>
      <c r="U466" s="63" t="s">
        <v>68</v>
      </c>
      <c r="V466" s="64" t="s">
        <v>69</v>
      </c>
      <c r="W466" s="46"/>
      <c r="X466" s="62" t="s">
        <v>67</v>
      </c>
      <c r="Y466" s="63" t="s">
        <v>68</v>
      </c>
      <c r="Z466" s="64" t="s">
        <v>69</v>
      </c>
      <c r="AA466" s="46"/>
      <c r="AB466" s="62" t="s">
        <v>67</v>
      </c>
      <c r="AC466" s="63" t="s">
        <v>68</v>
      </c>
      <c r="AD466" s="64" t="s">
        <v>69</v>
      </c>
      <c r="AE466" s="46"/>
      <c r="AF466" s="62" t="s">
        <v>67</v>
      </c>
      <c r="AG466" s="63" t="s">
        <v>68</v>
      </c>
      <c r="AH466" s="64" t="s">
        <v>69</v>
      </c>
      <c r="AI466" s="65"/>
      <c r="AJ466" s="66" t="s">
        <v>70</v>
      </c>
      <c r="AK466" s="66"/>
    </row>
    <row r="467" customFormat="false" ht="15" hidden="false" customHeight="false" outlineLevel="0" collapsed="false">
      <c r="C467" s="53" t="s">
        <v>71</v>
      </c>
      <c r="D467" s="45" t="str">
        <f aca="false">HEX2BIN(D466,8)</f>
        <v>00000111</v>
      </c>
      <c r="E467" s="45" t="str">
        <f aca="false">HEX2BIN(E466,8)</f>
        <v>00100000</v>
      </c>
      <c r="F467" s="45" t="str">
        <f aca="false">HEX2BIN(F466,8)</f>
        <v>00000100</v>
      </c>
      <c r="G467" s="45" t="str">
        <f aca="false">HEX2BIN(G466,8)</f>
        <v>01000000</v>
      </c>
      <c r="H467" s="45" t="str">
        <f aca="false">HEX2BIN(H466,8)</f>
        <v>00000000</v>
      </c>
      <c r="I467" s="45" t="str">
        <f aca="false">HEX2BIN(I466,8)</f>
        <v>00000000</v>
      </c>
      <c r="J467" s="45" t="str">
        <f aca="false">HEX2BIN(J466,8)</f>
        <v>00000000</v>
      </c>
      <c r="K467" s="45" t="str">
        <f aca="false">HEX2BIN(K466,8)</f>
        <v>00000000</v>
      </c>
      <c r="L467" s="45" t="str">
        <f aca="false">HEX2BIN(L466,8)</f>
        <v>00000000</v>
      </c>
      <c r="M467" s="65"/>
      <c r="N467" s="46"/>
      <c r="P467" s="68" t="str">
        <f aca="false">MID(H467,1,1)</f>
        <v>0</v>
      </c>
      <c r="Q467" s="69" t="str">
        <f aca="false">P467</f>
        <v>0</v>
      </c>
      <c r="R467" s="53" t="s">
        <v>72</v>
      </c>
      <c r="S467" s="70" t="s">
        <v>73</v>
      </c>
      <c r="T467" s="68" t="str">
        <f aca="false">MID(I467,1,1)</f>
        <v>0</v>
      </c>
      <c r="U467" s="69" t="str">
        <f aca="false">T467</f>
        <v>0</v>
      </c>
      <c r="V467" s="53" t="s">
        <v>72</v>
      </c>
      <c r="W467" s="70" t="s">
        <v>73</v>
      </c>
      <c r="X467" s="68" t="str">
        <f aca="false">MID(J467,1,1)</f>
        <v>0</v>
      </c>
      <c r="Y467" s="69" t="str">
        <f aca="false">X467</f>
        <v>0</v>
      </c>
      <c r="Z467" s="53" t="s">
        <v>72</v>
      </c>
      <c r="AA467" s="70" t="s">
        <v>73</v>
      </c>
      <c r="AB467" s="68" t="str">
        <f aca="false">MID(K467,1,1)</f>
        <v>0</v>
      </c>
      <c r="AC467" s="69" t="str">
        <f aca="false">AB467</f>
        <v>0</v>
      </c>
      <c r="AD467" s="53" t="s">
        <v>72</v>
      </c>
      <c r="AE467" s="70" t="s">
        <v>73</v>
      </c>
      <c r="AF467" s="68" t="str">
        <f aca="false">MID(L467,1,1)</f>
        <v>0</v>
      </c>
      <c r="AG467" s="69" t="str">
        <f aca="false">AF467</f>
        <v>0</v>
      </c>
      <c r="AH467" s="53" t="s">
        <v>72</v>
      </c>
      <c r="AI467" s="70" t="s">
        <v>73</v>
      </c>
      <c r="AJ467" s="66"/>
      <c r="AK467" s="66"/>
    </row>
    <row r="468" customFormat="false" ht="15" hidden="false" customHeight="false" outlineLevel="0" collapsed="false">
      <c r="C468" s="53" t="s">
        <v>75</v>
      </c>
      <c r="D468" s="45" t="n">
        <f aca="false">HEX2DEC(D466)</f>
        <v>7</v>
      </c>
      <c r="E468" s="45" t="n">
        <f aca="false">HEX2DEC(E466)</f>
        <v>32</v>
      </c>
      <c r="F468" s="45" t="n">
        <f aca="false">HEX2DEC(F466)</f>
        <v>4</v>
      </c>
      <c r="G468" s="45" t="n">
        <f aca="false">HEX2DEC(G466)</f>
        <v>64</v>
      </c>
      <c r="H468" s="45" t="n">
        <f aca="false">HEX2DEC(H466)</f>
        <v>0</v>
      </c>
      <c r="I468" s="45" t="n">
        <f aca="false">HEX2DEC(I466)</f>
        <v>0</v>
      </c>
      <c r="J468" s="45" t="n">
        <f aca="false">HEX2DEC(J466)</f>
        <v>0</v>
      </c>
      <c r="K468" s="45" t="n">
        <f aca="false">HEX2DEC(K466)</f>
        <v>0</v>
      </c>
      <c r="L468" s="45" t="n">
        <f aca="false">HEX2DEC(L466)</f>
        <v>0</v>
      </c>
      <c r="M468" s="45" t="n">
        <f aca="false">SUM(D468:L468)</f>
        <v>107</v>
      </c>
      <c r="N468" s="46"/>
      <c r="P468" s="68" t="str">
        <f aca="false">MID(H467,2,1)</f>
        <v>0</v>
      </c>
      <c r="Q468" s="69" t="str">
        <f aca="false">P468</f>
        <v>0</v>
      </c>
      <c r="R468" s="53" t="s">
        <v>76</v>
      </c>
      <c r="S468" s="70" t="s">
        <v>73</v>
      </c>
      <c r="T468" s="68" t="str">
        <f aca="false">MID(I467,2,1)</f>
        <v>0</v>
      </c>
      <c r="U468" s="69" t="str">
        <f aca="false">T468</f>
        <v>0</v>
      </c>
      <c r="V468" s="53" t="s">
        <v>76</v>
      </c>
      <c r="W468" s="70" t="s">
        <v>73</v>
      </c>
      <c r="X468" s="68" t="str">
        <f aca="false">MID(J467,2,1)</f>
        <v>0</v>
      </c>
      <c r="Y468" s="69" t="str">
        <f aca="false">X468</f>
        <v>0</v>
      </c>
      <c r="Z468" s="53" t="s">
        <v>76</v>
      </c>
      <c r="AA468" s="70" t="s">
        <v>73</v>
      </c>
      <c r="AB468" s="68" t="str">
        <f aca="false">MID(K467,2,1)</f>
        <v>0</v>
      </c>
      <c r="AC468" s="69" t="str">
        <f aca="false">AB468</f>
        <v>0</v>
      </c>
      <c r="AD468" s="53" t="s">
        <v>76</v>
      </c>
      <c r="AE468" s="70" t="s">
        <v>73</v>
      </c>
      <c r="AF468" s="68" t="str">
        <f aca="false">MID(L467,2,1)</f>
        <v>0</v>
      </c>
      <c r="AG468" s="69" t="str">
        <f aca="false">AF468</f>
        <v>0</v>
      </c>
      <c r="AH468" s="53" t="s">
        <v>76</v>
      </c>
      <c r="AI468" s="70" t="s">
        <v>73</v>
      </c>
      <c r="AJ468" s="66"/>
      <c r="AK468" s="66"/>
    </row>
    <row r="469" customFormat="false" ht="15" hidden="false" customHeight="false" outlineLevel="0" collapsed="false">
      <c r="C469" s="53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46"/>
      <c r="P469" s="68" t="str">
        <f aca="false">MID(H467,3,1)</f>
        <v>0</v>
      </c>
      <c r="Q469" s="69" t="str">
        <f aca="false">P469</f>
        <v>0</v>
      </c>
      <c r="R469" s="53" t="s">
        <v>78</v>
      </c>
      <c r="S469" s="70" t="s">
        <v>73</v>
      </c>
      <c r="T469" s="68" t="str">
        <f aca="false">MID(I467,3,1)</f>
        <v>0</v>
      </c>
      <c r="U469" s="69" t="str">
        <f aca="false">T469</f>
        <v>0</v>
      </c>
      <c r="V469" s="53" t="s">
        <v>78</v>
      </c>
      <c r="W469" s="70" t="s">
        <v>73</v>
      </c>
      <c r="X469" s="68" t="str">
        <f aca="false">MID(J467,3,1)</f>
        <v>0</v>
      </c>
      <c r="Y469" s="69" t="str">
        <f aca="false">X469</f>
        <v>0</v>
      </c>
      <c r="Z469" s="53" t="s">
        <v>78</v>
      </c>
      <c r="AA469" s="70" t="s">
        <v>73</v>
      </c>
      <c r="AB469" s="68" t="str">
        <f aca="false">MID(K467,3,1)</f>
        <v>0</v>
      </c>
      <c r="AC469" s="69" t="str">
        <f aca="false">AB469</f>
        <v>0</v>
      </c>
      <c r="AD469" s="53" t="s">
        <v>78</v>
      </c>
      <c r="AE469" s="70" t="s">
        <v>73</v>
      </c>
      <c r="AF469" s="68" t="str">
        <f aca="false">MID(L467,3,1)</f>
        <v>0</v>
      </c>
      <c r="AG469" s="69" t="str">
        <f aca="false">AF469</f>
        <v>0</v>
      </c>
      <c r="AH469" s="53" t="s">
        <v>78</v>
      </c>
      <c r="AI469" s="70" t="s">
        <v>73</v>
      </c>
      <c r="AJ469" s="66"/>
      <c r="AK469" s="66"/>
    </row>
    <row r="470" customFormat="false" ht="15.75" hidden="false" customHeight="false" outlineLevel="0" collapsed="false">
      <c r="C470" s="53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46"/>
      <c r="P470" s="68" t="str">
        <f aca="false">MID(H467,4,1)</f>
        <v>0</v>
      </c>
      <c r="Q470" s="69" t="str">
        <f aca="false">P470</f>
        <v>0</v>
      </c>
      <c r="R470" s="53" t="s">
        <v>79</v>
      </c>
      <c r="S470" s="70" t="s">
        <v>73</v>
      </c>
      <c r="T470" s="68" t="str">
        <f aca="false">MID(I467,4,1)</f>
        <v>0</v>
      </c>
      <c r="U470" s="69" t="str">
        <f aca="false">T470</f>
        <v>0</v>
      </c>
      <c r="V470" s="53" t="s">
        <v>79</v>
      </c>
      <c r="W470" s="70" t="s">
        <v>73</v>
      </c>
      <c r="X470" s="68" t="str">
        <f aca="false">MID(J467,4,1)</f>
        <v>0</v>
      </c>
      <c r="Y470" s="69" t="str">
        <f aca="false">X470</f>
        <v>0</v>
      </c>
      <c r="Z470" s="53" t="s">
        <v>79</v>
      </c>
      <c r="AA470" s="70" t="s">
        <v>73</v>
      </c>
      <c r="AB470" s="68" t="str">
        <f aca="false">MID(K467,4,1)</f>
        <v>0</v>
      </c>
      <c r="AC470" s="69" t="str">
        <f aca="false">AB470</f>
        <v>0</v>
      </c>
      <c r="AD470" s="53" t="s">
        <v>79</v>
      </c>
      <c r="AE470" s="70" t="s">
        <v>73</v>
      </c>
      <c r="AF470" s="68" t="str">
        <f aca="false">MID(L467,4,1)</f>
        <v>0</v>
      </c>
      <c r="AG470" s="69" t="str">
        <f aca="false">AF470</f>
        <v>0</v>
      </c>
      <c r="AH470" s="53" t="s">
        <v>79</v>
      </c>
      <c r="AI470" s="70" t="s">
        <v>73</v>
      </c>
      <c r="AJ470" s="66"/>
      <c r="AK470" s="66"/>
    </row>
    <row r="471" customFormat="false" ht="15.75" hidden="false" customHeight="false" outlineLevel="0" collapsed="false">
      <c r="C471" s="53" t="s">
        <v>62</v>
      </c>
      <c r="D471" s="73" t="str">
        <f aca="false">D466</f>
        <v>07</v>
      </c>
      <c r="E471" s="74" t="str">
        <f aca="false">E466</f>
        <v>20</v>
      </c>
      <c r="F471" s="74" t="str">
        <f aca="false">F466</f>
        <v>04</v>
      </c>
      <c r="G471" s="75" t="str">
        <f aca="false">G466</f>
        <v>40</v>
      </c>
      <c r="H471" s="76" t="str">
        <f aca="false">BIN2HEX(H472,2)</f>
        <v>00</v>
      </c>
      <c r="I471" s="77" t="str">
        <f aca="false">BIN2HEX(I472,2)</f>
        <v>00</v>
      </c>
      <c r="J471" s="78" t="str">
        <f aca="false">BIN2HEX(J472,2)</f>
        <v>00</v>
      </c>
      <c r="K471" s="79" t="str">
        <f aca="false">BIN2HEX(K472,2)</f>
        <v>00</v>
      </c>
      <c r="L471" s="80" t="str">
        <f aca="false">BIN2HEX(L472,2)</f>
        <v>00</v>
      </c>
      <c r="M471" s="81" t="str">
        <f aca="false">IF(LEN(M472)&gt;2,MID(M472,2,2),M472)</f>
        <v>6B</v>
      </c>
      <c r="N471" s="46" t="s">
        <v>68</v>
      </c>
      <c r="P471" s="68" t="str">
        <f aca="false">MID(H467,5,1)</f>
        <v>0</v>
      </c>
      <c r="Q471" s="69" t="str">
        <f aca="false">P471</f>
        <v>0</v>
      </c>
      <c r="R471" s="53" t="s">
        <v>80</v>
      </c>
      <c r="S471" s="70" t="s">
        <v>73</v>
      </c>
      <c r="T471" s="68" t="str">
        <f aca="false">MID(I467,5,1)</f>
        <v>0</v>
      </c>
      <c r="U471" s="69" t="str">
        <f aca="false">T471</f>
        <v>0</v>
      </c>
      <c r="V471" s="53" t="s">
        <v>80</v>
      </c>
      <c r="W471" s="70" t="s">
        <v>73</v>
      </c>
      <c r="X471" s="68" t="str">
        <f aca="false">MID(J467,5,1)</f>
        <v>0</v>
      </c>
      <c r="Y471" s="69" t="str">
        <f aca="false">X471</f>
        <v>0</v>
      </c>
      <c r="Z471" s="53" t="s">
        <v>80</v>
      </c>
      <c r="AA471" s="70" t="s">
        <v>73</v>
      </c>
      <c r="AB471" s="68" t="str">
        <f aca="false">MID(K467,5,1)</f>
        <v>0</v>
      </c>
      <c r="AC471" s="69" t="str">
        <f aca="false">AB471</f>
        <v>0</v>
      </c>
      <c r="AD471" s="53" t="s">
        <v>80</v>
      </c>
      <c r="AE471" s="70" t="s">
        <v>73</v>
      </c>
      <c r="AF471" s="68" t="str">
        <f aca="false">MID(L467,5,1)</f>
        <v>0</v>
      </c>
      <c r="AG471" s="69" t="str">
        <f aca="false">AF471</f>
        <v>0</v>
      </c>
      <c r="AH471" s="53" t="s">
        <v>80</v>
      </c>
      <c r="AI471" s="70" t="s">
        <v>73</v>
      </c>
      <c r="AJ471" s="66"/>
      <c r="AK471" s="66"/>
    </row>
    <row r="472" customFormat="false" ht="15" hidden="false" customHeight="false" outlineLevel="0" collapsed="false">
      <c r="C472" s="53" t="s">
        <v>71</v>
      </c>
      <c r="D472" s="45" t="str">
        <f aca="false">HEX2BIN(D471,8)</f>
        <v>00000111</v>
      </c>
      <c r="E472" s="45" t="str">
        <f aca="false">HEX2BIN(E471,8)</f>
        <v>00100000</v>
      </c>
      <c r="F472" s="45" t="str">
        <f aca="false">HEX2BIN(F471,8)</f>
        <v>00000100</v>
      </c>
      <c r="G472" s="45" t="str">
        <f aca="false">HEX2BIN(G471,8)</f>
        <v>01000000</v>
      </c>
      <c r="H472" s="82" t="str">
        <f aca="false">Q467&amp;Q468&amp;Q469&amp;Q470&amp;Q471&amp;Q472&amp;Q473&amp;Q474</f>
        <v>00000000</v>
      </c>
      <c r="I472" s="45" t="str">
        <f aca="false">U467&amp;U468&amp;U469&amp;U470&amp;U471&amp;U472&amp;U473&amp;U474</f>
        <v>00000000</v>
      </c>
      <c r="J472" s="82" t="str">
        <f aca="false">Y467&amp;Y468&amp;Y469&amp;Y470&amp;Y471&amp;Y472&amp;Y473&amp;Y474</f>
        <v>00000000</v>
      </c>
      <c r="K472" s="82" t="str">
        <f aca="false">AC467&amp;AC468&amp;AC469&amp;AC470&amp;AC471&amp;AC472&amp;AC473&amp;AC474</f>
        <v>00000000</v>
      </c>
      <c r="L472" s="45" t="str">
        <f aca="false">AG467&amp;AG468&amp;AG469&amp;AG470&amp;AG471&amp;AG472&amp;AG473&amp;AG474</f>
        <v>00000000</v>
      </c>
      <c r="M472" s="45" t="str">
        <f aca="false">DEC2HEX(M473)</f>
        <v>6B</v>
      </c>
      <c r="N472" s="46"/>
      <c r="P472" s="68" t="str">
        <f aca="false">MID(H467,6,1)</f>
        <v>0</v>
      </c>
      <c r="Q472" s="69" t="str">
        <f aca="false">P472</f>
        <v>0</v>
      </c>
      <c r="R472" s="53" t="s">
        <v>83</v>
      </c>
      <c r="S472" s="70" t="s">
        <v>73</v>
      </c>
      <c r="T472" s="68" t="str">
        <f aca="false">MID(I467,6,1)</f>
        <v>0</v>
      </c>
      <c r="U472" s="69" t="str">
        <f aca="false">T472</f>
        <v>0</v>
      </c>
      <c r="V472" s="53" t="s">
        <v>83</v>
      </c>
      <c r="W472" s="70" t="s">
        <v>73</v>
      </c>
      <c r="X472" s="68" t="str">
        <f aca="false">MID(J467,6,1)</f>
        <v>0</v>
      </c>
      <c r="Y472" s="69" t="str">
        <f aca="false">X472</f>
        <v>0</v>
      </c>
      <c r="Z472" s="53" t="s">
        <v>83</v>
      </c>
      <c r="AA472" s="70" t="s">
        <v>73</v>
      </c>
      <c r="AB472" s="68" t="str">
        <f aca="false">MID(K467,6,1)</f>
        <v>0</v>
      </c>
      <c r="AC472" s="69" t="str">
        <f aca="false">AB472</f>
        <v>0</v>
      </c>
      <c r="AD472" s="53" t="s">
        <v>83</v>
      </c>
      <c r="AE472" s="70" t="s">
        <v>73</v>
      </c>
      <c r="AF472" s="68" t="str">
        <f aca="false">MID(L467,6,1)</f>
        <v>0</v>
      </c>
      <c r="AG472" s="69" t="str">
        <f aca="false">AF472</f>
        <v>0</v>
      </c>
      <c r="AH472" s="53" t="s">
        <v>83</v>
      </c>
      <c r="AI472" s="70" t="s">
        <v>73</v>
      </c>
      <c r="AJ472" s="66"/>
      <c r="AK472" s="66"/>
    </row>
    <row r="473" customFormat="false" ht="15" hidden="false" customHeight="false" outlineLevel="0" collapsed="false">
      <c r="C473" s="53" t="s">
        <v>75</v>
      </c>
      <c r="D473" s="45" t="n">
        <f aca="false">HEX2DEC(D471)</f>
        <v>7</v>
      </c>
      <c r="E473" s="45" t="n">
        <f aca="false">HEX2DEC(E471)</f>
        <v>32</v>
      </c>
      <c r="F473" s="45" t="n">
        <f aca="false">HEX2DEC(F471)</f>
        <v>4</v>
      </c>
      <c r="G473" s="45" t="n">
        <f aca="false">HEX2DEC(G471)</f>
        <v>64</v>
      </c>
      <c r="H473" s="45" t="n">
        <f aca="false">HEX2DEC(H471)</f>
        <v>0</v>
      </c>
      <c r="I473" s="45" t="n">
        <f aca="false">HEX2DEC(I471)</f>
        <v>0</v>
      </c>
      <c r="J473" s="45" t="n">
        <f aca="false">HEX2DEC(J471)</f>
        <v>0</v>
      </c>
      <c r="K473" s="45" t="n">
        <f aca="false">HEX2DEC(K471)</f>
        <v>0</v>
      </c>
      <c r="L473" s="45" t="n">
        <f aca="false">HEX2DEC(L471)</f>
        <v>0</v>
      </c>
      <c r="M473" s="45" t="n">
        <f aca="false">SUM(D473:L473)</f>
        <v>107</v>
      </c>
      <c r="N473" s="46"/>
      <c r="P473" s="68" t="str">
        <f aca="false">MID(H467,7,1)</f>
        <v>0</v>
      </c>
      <c r="Q473" s="69" t="str">
        <f aca="false">P473</f>
        <v>0</v>
      </c>
      <c r="R473" s="53" t="s">
        <v>84</v>
      </c>
      <c r="S473" s="70" t="s">
        <v>73</v>
      </c>
      <c r="T473" s="68" t="str">
        <f aca="false">MID(I467,7,1)</f>
        <v>0</v>
      </c>
      <c r="U473" s="69" t="str">
        <f aca="false">T473</f>
        <v>0</v>
      </c>
      <c r="V473" s="53" t="s">
        <v>84</v>
      </c>
      <c r="W473" s="70" t="s">
        <v>73</v>
      </c>
      <c r="X473" s="68" t="str">
        <f aca="false">MID(J467,7,1)</f>
        <v>0</v>
      </c>
      <c r="Y473" s="69" t="str">
        <f aca="false">X473</f>
        <v>0</v>
      </c>
      <c r="Z473" s="53" t="s">
        <v>84</v>
      </c>
      <c r="AA473" s="70" t="s">
        <v>73</v>
      </c>
      <c r="AB473" s="68" t="str">
        <f aca="false">MID(K467,7,1)</f>
        <v>0</v>
      </c>
      <c r="AC473" s="69" t="str">
        <f aca="false">AB473</f>
        <v>0</v>
      </c>
      <c r="AD473" s="53" t="s">
        <v>84</v>
      </c>
      <c r="AE473" s="70" t="s">
        <v>73</v>
      </c>
      <c r="AF473" s="68" t="str">
        <f aca="false">MID(L467,7,1)</f>
        <v>0</v>
      </c>
      <c r="AG473" s="69" t="str">
        <f aca="false">AF473</f>
        <v>0</v>
      </c>
      <c r="AH473" s="53" t="s">
        <v>84</v>
      </c>
      <c r="AI473" s="70" t="s">
        <v>73</v>
      </c>
      <c r="AJ473" s="66"/>
      <c r="AK473" s="66"/>
    </row>
    <row r="474" customFormat="false" ht="15.75" hidden="false" customHeight="false" outlineLevel="0" collapsed="false">
      <c r="C474" s="83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5"/>
      <c r="P474" s="86" t="str">
        <f aca="false">MID(H467,8,1)</f>
        <v>0</v>
      </c>
      <c r="Q474" s="93" t="str">
        <f aca="false">P474</f>
        <v>0</v>
      </c>
      <c r="R474" s="83" t="s">
        <v>86</v>
      </c>
      <c r="S474" s="34" t="s">
        <v>73</v>
      </c>
      <c r="T474" s="86" t="str">
        <f aca="false">MID(I467,8,1)</f>
        <v>0</v>
      </c>
      <c r="U474" s="93" t="str">
        <f aca="false">T474</f>
        <v>0</v>
      </c>
      <c r="V474" s="83" t="s">
        <v>86</v>
      </c>
      <c r="W474" s="34" t="s">
        <v>73</v>
      </c>
      <c r="X474" s="86" t="str">
        <f aca="false">MID(J467,8,1)</f>
        <v>0</v>
      </c>
      <c r="Y474" s="93" t="str">
        <f aca="false">X474</f>
        <v>0</v>
      </c>
      <c r="Z474" s="83" t="s">
        <v>86</v>
      </c>
      <c r="AA474" s="34" t="s">
        <v>73</v>
      </c>
      <c r="AB474" s="86" t="str">
        <f aca="false">MID(K467,8,1)</f>
        <v>0</v>
      </c>
      <c r="AC474" s="93" t="str">
        <f aca="false">AB474</f>
        <v>0</v>
      </c>
      <c r="AD474" s="83" t="s">
        <v>86</v>
      </c>
      <c r="AE474" s="34" t="s">
        <v>73</v>
      </c>
      <c r="AF474" s="86" t="str">
        <f aca="false">MID(L467,8,1)</f>
        <v>0</v>
      </c>
      <c r="AG474" s="93" t="str">
        <f aca="false">AF474</f>
        <v>0</v>
      </c>
      <c r="AH474" s="83" t="s">
        <v>86</v>
      </c>
      <c r="AI474" s="34" t="s">
        <v>73</v>
      </c>
      <c r="AJ474" s="66"/>
      <c r="AK474" s="66"/>
    </row>
    <row r="475" customFormat="false" ht="15.75" hidden="false" customHeight="false" outlineLevel="0" collapsed="false">
      <c r="C475" s="40"/>
      <c r="D475" s="41"/>
      <c r="E475" s="41"/>
      <c r="F475" s="41"/>
      <c r="G475" s="41"/>
      <c r="H475" s="41"/>
      <c r="I475" s="41"/>
      <c r="J475" s="41"/>
      <c r="K475" s="41"/>
      <c r="L475" s="41"/>
      <c r="M475" s="41" t="s">
        <v>47</v>
      </c>
      <c r="N475" s="42"/>
      <c r="P475" s="43" t="s">
        <v>464</v>
      </c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</row>
    <row r="476" customFormat="false" ht="15.75" hidden="false" customHeight="false" outlineLevel="0" collapsed="false">
      <c r="C476" s="53"/>
      <c r="D476" s="44" t="s">
        <v>465</v>
      </c>
      <c r="E476" s="44"/>
      <c r="F476" s="44"/>
      <c r="G476" s="44"/>
      <c r="H476" s="45" t="s">
        <v>50</v>
      </c>
      <c r="I476" s="45" t="s">
        <v>51</v>
      </c>
      <c r="J476" s="45" t="s">
        <v>52</v>
      </c>
      <c r="K476" s="45" t="s">
        <v>53</v>
      </c>
      <c r="L476" s="45" t="s">
        <v>54</v>
      </c>
      <c r="M476" s="45" t="s">
        <v>55</v>
      </c>
      <c r="N476" s="46"/>
      <c r="P476" s="47" t="s">
        <v>333</v>
      </c>
      <c r="Q476" s="47"/>
      <c r="R476" s="47"/>
      <c r="S476" s="47"/>
      <c r="T476" s="48" t="s">
        <v>466</v>
      </c>
      <c r="U476" s="48"/>
      <c r="V476" s="48"/>
      <c r="W476" s="48"/>
      <c r="X476" s="49" t="s">
        <v>58</v>
      </c>
      <c r="Y476" s="49"/>
      <c r="Z476" s="49"/>
      <c r="AA476" s="49"/>
      <c r="AB476" s="50" t="s">
        <v>59</v>
      </c>
      <c r="AC476" s="50"/>
      <c r="AD476" s="50"/>
      <c r="AE476" s="50"/>
      <c r="AF476" s="92" t="s">
        <v>103</v>
      </c>
      <c r="AG476" s="92"/>
      <c r="AH476" s="92"/>
      <c r="AI476" s="92"/>
      <c r="AJ476" s="52" t="s">
        <v>61</v>
      </c>
      <c r="AK476" s="52"/>
    </row>
    <row r="477" customFormat="false" ht="15.75" hidden="false" customHeight="false" outlineLevel="0" collapsed="false">
      <c r="C477" s="53" t="s">
        <v>62</v>
      </c>
      <c r="D477" s="54" t="s">
        <v>63</v>
      </c>
      <c r="E477" s="55" t="s">
        <v>131</v>
      </c>
      <c r="F477" s="74" t="str">
        <f aca="false">MID(A45,4,2)</f>
        <v>04</v>
      </c>
      <c r="G477" s="56" t="s">
        <v>195</v>
      </c>
      <c r="H477" s="78" t="str">
        <f aca="false">MID(A45,8,2)</f>
        <v>00</v>
      </c>
      <c r="I477" s="115" t="str">
        <f aca="false">MID(A45,10,2)</f>
        <v>00</v>
      </c>
      <c r="J477" s="115" t="str">
        <f aca="false">MID(A45,12,2)</f>
        <v>00</v>
      </c>
      <c r="K477" s="116" t="str">
        <f aca="false">MID(A45,14,2)</f>
        <v>00</v>
      </c>
      <c r="L477" s="116" t="str">
        <f aca="false">MID(A45,16,2)</f>
        <v>00</v>
      </c>
      <c r="M477" s="117" t="str">
        <f aca="false">MID(A45,18,2)</f>
        <v>00</v>
      </c>
      <c r="N477" s="46" t="s">
        <v>67</v>
      </c>
      <c r="P477" s="89"/>
      <c r="Q477" s="89"/>
      <c r="R477" s="89"/>
      <c r="S477" s="89"/>
      <c r="T477" s="89"/>
      <c r="U477" s="89"/>
      <c r="V477" s="89"/>
      <c r="W477" s="89"/>
      <c r="X477" s="62" t="s">
        <v>67</v>
      </c>
      <c r="Y477" s="63" t="s">
        <v>68</v>
      </c>
      <c r="Z477" s="64" t="s">
        <v>69</v>
      </c>
      <c r="AA477" s="46"/>
      <c r="AB477" s="62" t="s">
        <v>67</v>
      </c>
      <c r="AC477" s="63" t="s">
        <v>68</v>
      </c>
      <c r="AD477" s="64" t="s">
        <v>69</v>
      </c>
      <c r="AE477" s="46"/>
      <c r="AF477" s="62" t="s">
        <v>67</v>
      </c>
      <c r="AG477" s="63" t="s">
        <v>68</v>
      </c>
      <c r="AH477" s="64" t="s">
        <v>69</v>
      </c>
      <c r="AI477" s="65"/>
      <c r="AJ477" s="66" t="s">
        <v>70</v>
      </c>
      <c r="AK477" s="66"/>
    </row>
    <row r="478" customFormat="false" ht="15" hidden="false" customHeight="false" outlineLevel="0" collapsed="false">
      <c r="C478" s="53" t="s">
        <v>71</v>
      </c>
      <c r="D478" s="45" t="str">
        <f aca="false">HEX2BIN(D477,8)</f>
        <v>00000111</v>
      </c>
      <c r="E478" s="45" t="str">
        <f aca="false">HEX2BIN(E477,8)</f>
        <v>00100000</v>
      </c>
      <c r="F478" s="45" t="str">
        <f aca="false">HEX2BIN(F477,8)</f>
        <v>00000100</v>
      </c>
      <c r="G478" s="45" t="str">
        <f aca="false">HEX2BIN(G477,8)</f>
        <v>01000001</v>
      </c>
      <c r="H478" s="45" t="str">
        <f aca="false">HEX2BIN(H477,8)</f>
        <v>00000000</v>
      </c>
      <c r="I478" s="45" t="str">
        <f aca="false">HEX2BIN(I477,8)</f>
        <v>00000000</v>
      </c>
      <c r="J478" s="45" t="str">
        <f aca="false">HEX2BIN(J477,8)</f>
        <v>00000000</v>
      </c>
      <c r="K478" s="45" t="str">
        <f aca="false">HEX2BIN(K477,8)</f>
        <v>00000000</v>
      </c>
      <c r="L478" s="45" t="str">
        <f aca="false">HEX2BIN(L477,8)</f>
        <v>00000000</v>
      </c>
      <c r="M478" s="65"/>
      <c r="N478" s="46"/>
      <c r="P478" s="89"/>
      <c r="Q478" s="89"/>
      <c r="R478" s="89"/>
      <c r="S478" s="89"/>
      <c r="T478" s="89"/>
      <c r="U478" s="89"/>
      <c r="V478" s="89"/>
      <c r="W478" s="89"/>
      <c r="X478" s="68" t="str">
        <f aca="false">MID(J478,1,1)</f>
        <v>0</v>
      </c>
      <c r="Y478" s="69" t="str">
        <f aca="false">X478</f>
        <v>0</v>
      </c>
      <c r="Z478" s="53" t="s">
        <v>72</v>
      </c>
      <c r="AA478" s="70" t="s">
        <v>73</v>
      </c>
      <c r="AB478" s="68" t="str">
        <f aca="false">MID(K478,1,1)</f>
        <v>0</v>
      </c>
      <c r="AC478" s="69" t="str">
        <f aca="false">AB478</f>
        <v>0</v>
      </c>
      <c r="AD478" s="53" t="s">
        <v>72</v>
      </c>
      <c r="AE478" s="70" t="s">
        <v>73</v>
      </c>
      <c r="AF478" s="68" t="str">
        <f aca="false">MID(L478,1,1)</f>
        <v>0</v>
      </c>
      <c r="AG478" s="69" t="str">
        <f aca="false">AF478</f>
        <v>0</v>
      </c>
      <c r="AH478" s="53" t="s">
        <v>72</v>
      </c>
      <c r="AI478" s="70" t="s">
        <v>73</v>
      </c>
      <c r="AJ478" s="66"/>
      <c r="AK478" s="66"/>
    </row>
    <row r="479" customFormat="false" ht="15" hidden="false" customHeight="false" outlineLevel="0" collapsed="false">
      <c r="C479" s="53" t="s">
        <v>75</v>
      </c>
      <c r="D479" s="45" t="n">
        <f aca="false">HEX2DEC(D477)</f>
        <v>7</v>
      </c>
      <c r="E479" s="45" t="n">
        <f aca="false">HEX2DEC(E477)</f>
        <v>32</v>
      </c>
      <c r="F479" s="45" t="n">
        <f aca="false">HEX2DEC(F477)</f>
        <v>4</v>
      </c>
      <c r="G479" s="45" t="n">
        <f aca="false">HEX2DEC(G477)</f>
        <v>65</v>
      </c>
      <c r="H479" s="45" t="n">
        <f aca="false">HEX2DEC(H477)</f>
        <v>0</v>
      </c>
      <c r="I479" s="45" t="n">
        <f aca="false">HEX2DEC(I477)</f>
        <v>0</v>
      </c>
      <c r="J479" s="45" t="n">
        <f aca="false">HEX2DEC(J477)</f>
        <v>0</v>
      </c>
      <c r="K479" s="45" t="n">
        <f aca="false">HEX2DEC(K477)</f>
        <v>0</v>
      </c>
      <c r="L479" s="45" t="n">
        <f aca="false">HEX2DEC(L477)</f>
        <v>0</v>
      </c>
      <c r="M479" s="45" t="n">
        <f aca="false">SUM(D479:L479)</f>
        <v>108</v>
      </c>
      <c r="N479" s="46"/>
      <c r="P479" s="89"/>
      <c r="Q479" s="89"/>
      <c r="R479" s="89"/>
      <c r="S479" s="89"/>
      <c r="T479" s="89"/>
      <c r="U479" s="89"/>
      <c r="V479" s="89"/>
      <c r="W479" s="89"/>
      <c r="X479" s="68" t="str">
        <f aca="false">MID(J478,2,1)</f>
        <v>0</v>
      </c>
      <c r="Y479" s="69" t="str">
        <f aca="false">X479</f>
        <v>0</v>
      </c>
      <c r="Z479" s="53" t="s">
        <v>76</v>
      </c>
      <c r="AA479" s="70" t="s">
        <v>73</v>
      </c>
      <c r="AB479" s="68" t="str">
        <f aca="false">MID(K478,2,1)</f>
        <v>0</v>
      </c>
      <c r="AC479" s="69" t="str">
        <f aca="false">AB479</f>
        <v>0</v>
      </c>
      <c r="AD479" s="53" t="s">
        <v>76</v>
      </c>
      <c r="AE479" s="70" t="s">
        <v>73</v>
      </c>
      <c r="AF479" s="68" t="str">
        <f aca="false">MID(L478,2,1)</f>
        <v>0</v>
      </c>
      <c r="AG479" s="69" t="str">
        <f aca="false">AF479</f>
        <v>0</v>
      </c>
      <c r="AH479" s="53" t="s">
        <v>76</v>
      </c>
      <c r="AI479" s="70" t="s">
        <v>73</v>
      </c>
      <c r="AJ479" s="66"/>
      <c r="AK479" s="66"/>
    </row>
    <row r="480" customFormat="false" ht="15" hidden="false" customHeight="false" outlineLevel="0" collapsed="false">
      <c r="C480" s="53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46"/>
      <c r="P480" s="89"/>
      <c r="Q480" s="89"/>
      <c r="R480" s="89"/>
      <c r="S480" s="89"/>
      <c r="T480" s="89"/>
      <c r="U480" s="89"/>
      <c r="V480" s="89"/>
      <c r="W480" s="89"/>
      <c r="X480" s="68" t="str">
        <f aca="false">MID(J478,3,1)</f>
        <v>0</v>
      </c>
      <c r="Y480" s="69" t="str">
        <f aca="false">X480</f>
        <v>0</v>
      </c>
      <c r="Z480" s="53" t="s">
        <v>78</v>
      </c>
      <c r="AA480" s="70" t="s">
        <v>73</v>
      </c>
      <c r="AB480" s="68" t="str">
        <f aca="false">MID(K478,3,1)</f>
        <v>0</v>
      </c>
      <c r="AC480" s="69" t="str">
        <f aca="false">AB480</f>
        <v>0</v>
      </c>
      <c r="AD480" s="53" t="s">
        <v>78</v>
      </c>
      <c r="AE480" s="70" t="s">
        <v>73</v>
      </c>
      <c r="AF480" s="68" t="str">
        <f aca="false">MID(L478,3,1)</f>
        <v>0</v>
      </c>
      <c r="AG480" s="69" t="str">
        <f aca="false">AF480</f>
        <v>0</v>
      </c>
      <c r="AH480" s="53" t="s">
        <v>78</v>
      </c>
      <c r="AI480" s="70" t="s">
        <v>73</v>
      </c>
      <c r="AJ480" s="66"/>
      <c r="AK480" s="66"/>
    </row>
    <row r="481" customFormat="false" ht="15.75" hidden="false" customHeight="false" outlineLevel="0" collapsed="false">
      <c r="C481" s="53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46"/>
      <c r="P481" s="89"/>
      <c r="Q481" s="89"/>
      <c r="R481" s="89"/>
      <c r="S481" s="89"/>
      <c r="T481" s="89"/>
      <c r="U481" s="89"/>
      <c r="V481" s="89"/>
      <c r="W481" s="89"/>
      <c r="X481" s="68" t="str">
        <f aca="false">MID(J478,4,1)</f>
        <v>0</v>
      </c>
      <c r="Y481" s="69" t="str">
        <f aca="false">X481</f>
        <v>0</v>
      </c>
      <c r="Z481" s="53" t="s">
        <v>79</v>
      </c>
      <c r="AA481" s="70" t="s">
        <v>73</v>
      </c>
      <c r="AB481" s="68" t="str">
        <f aca="false">MID(K478,4,1)</f>
        <v>0</v>
      </c>
      <c r="AC481" s="69" t="str">
        <f aca="false">AB481</f>
        <v>0</v>
      </c>
      <c r="AD481" s="53" t="s">
        <v>79</v>
      </c>
      <c r="AE481" s="70" t="s">
        <v>73</v>
      </c>
      <c r="AF481" s="68" t="str">
        <f aca="false">MID(L478,4,1)</f>
        <v>0</v>
      </c>
      <c r="AG481" s="69" t="str">
        <f aca="false">AF481</f>
        <v>0</v>
      </c>
      <c r="AH481" s="53" t="s">
        <v>79</v>
      </c>
      <c r="AI481" s="70" t="s">
        <v>73</v>
      </c>
      <c r="AJ481" s="66"/>
      <c r="AK481" s="66"/>
    </row>
    <row r="482" customFormat="false" ht="15.75" hidden="false" customHeight="false" outlineLevel="0" collapsed="false">
      <c r="C482" s="53" t="s">
        <v>62</v>
      </c>
      <c r="D482" s="73" t="str">
        <f aca="false">D477</f>
        <v>07</v>
      </c>
      <c r="E482" s="74" t="str">
        <f aca="false">E477</f>
        <v>20</v>
      </c>
      <c r="F482" s="74" t="str">
        <f aca="false">F477</f>
        <v>04</v>
      </c>
      <c r="G482" s="75" t="str">
        <f aca="false">G477</f>
        <v>41</v>
      </c>
      <c r="H482" s="141" t="str">
        <f aca="false">H477</f>
        <v>00</v>
      </c>
      <c r="I482" s="130" t="str">
        <f aca="false">I477</f>
        <v>00</v>
      </c>
      <c r="J482" s="78" t="str">
        <f aca="false">BIN2HEX(J483,2)</f>
        <v>00</v>
      </c>
      <c r="K482" s="79" t="str">
        <f aca="false">BIN2HEX(K483,2)</f>
        <v>00</v>
      </c>
      <c r="L482" s="80" t="str">
        <f aca="false">BIN2HEX(L483,2)</f>
        <v>00</v>
      </c>
      <c r="M482" s="81" t="str">
        <f aca="false">IF(LEN(M483)&gt;2,MID(M483,2,2),M483)</f>
        <v>6C</v>
      </c>
      <c r="N482" s="46" t="s">
        <v>68</v>
      </c>
      <c r="P482" s="89"/>
      <c r="Q482" s="89"/>
      <c r="R482" s="89"/>
      <c r="S482" s="89"/>
      <c r="T482" s="89"/>
      <c r="U482" s="89"/>
      <c r="V482" s="89"/>
      <c r="W482" s="89"/>
      <c r="X482" s="68" t="str">
        <f aca="false">MID(J478,5,1)</f>
        <v>0</v>
      </c>
      <c r="Y482" s="69" t="str">
        <f aca="false">X482</f>
        <v>0</v>
      </c>
      <c r="Z482" s="53" t="s">
        <v>80</v>
      </c>
      <c r="AA482" s="70" t="s">
        <v>73</v>
      </c>
      <c r="AB482" s="68" t="str">
        <f aca="false">MID(K478,5,1)</f>
        <v>0</v>
      </c>
      <c r="AC482" s="69" t="str">
        <f aca="false">AB482</f>
        <v>0</v>
      </c>
      <c r="AD482" s="53" t="s">
        <v>80</v>
      </c>
      <c r="AE482" s="70" t="s">
        <v>73</v>
      </c>
      <c r="AF482" s="68" t="str">
        <f aca="false">MID(L478,5,1)</f>
        <v>0</v>
      </c>
      <c r="AG482" s="69" t="str">
        <f aca="false">AF482</f>
        <v>0</v>
      </c>
      <c r="AH482" s="53" t="s">
        <v>80</v>
      </c>
      <c r="AI482" s="70" t="s">
        <v>73</v>
      </c>
      <c r="AJ482" s="66"/>
      <c r="AK482" s="66"/>
    </row>
    <row r="483" customFormat="false" ht="15" hidden="false" customHeight="false" outlineLevel="0" collapsed="false">
      <c r="C483" s="53" t="s">
        <v>71</v>
      </c>
      <c r="D483" s="45" t="str">
        <f aca="false">HEX2BIN(D482,8)</f>
        <v>00000111</v>
      </c>
      <c r="E483" s="45" t="str">
        <f aca="false">HEX2BIN(E482,8)</f>
        <v>00100000</v>
      </c>
      <c r="F483" s="45" t="str">
        <f aca="false">HEX2BIN(F482,8)</f>
        <v>00000100</v>
      </c>
      <c r="G483" s="45" t="str">
        <f aca="false">HEX2BIN(G482,8)</f>
        <v>01000001</v>
      </c>
      <c r="H483" s="82"/>
      <c r="I483" s="45"/>
      <c r="J483" s="82" t="str">
        <f aca="false">Y478&amp;Y479&amp;Y480&amp;Y481&amp;Y482&amp;Y483&amp;Y484&amp;Y485</f>
        <v>00000000</v>
      </c>
      <c r="K483" s="82" t="str">
        <f aca="false">AC478&amp;AC479&amp;AC480&amp;AC481&amp;AC482&amp;AC483&amp;AC484&amp;AC485</f>
        <v>00000000</v>
      </c>
      <c r="L483" s="45" t="str">
        <f aca="false">AG478&amp;AG479&amp;AG480&amp;AG481&amp;AG482&amp;AG483&amp;AG484&amp;AG485</f>
        <v>00000000</v>
      </c>
      <c r="M483" s="45" t="str">
        <f aca="false">DEC2HEX(M484)</f>
        <v>6C</v>
      </c>
      <c r="N483" s="46"/>
      <c r="P483" s="89"/>
      <c r="Q483" s="89"/>
      <c r="R483" s="89"/>
      <c r="S483" s="89"/>
      <c r="T483" s="89"/>
      <c r="U483" s="89"/>
      <c r="V483" s="89"/>
      <c r="W483" s="89"/>
      <c r="X483" s="68" t="str">
        <f aca="false">MID(J478,6,1)</f>
        <v>0</v>
      </c>
      <c r="Y483" s="69" t="str">
        <f aca="false">X483</f>
        <v>0</v>
      </c>
      <c r="Z483" s="53" t="s">
        <v>83</v>
      </c>
      <c r="AA483" s="70" t="s">
        <v>73</v>
      </c>
      <c r="AB483" s="68" t="str">
        <f aca="false">MID(K478,6,1)</f>
        <v>0</v>
      </c>
      <c r="AC483" s="69" t="str">
        <f aca="false">AB483</f>
        <v>0</v>
      </c>
      <c r="AD483" s="53" t="s">
        <v>83</v>
      </c>
      <c r="AE483" s="70" t="s">
        <v>73</v>
      </c>
      <c r="AF483" s="68" t="str">
        <f aca="false">MID(L478,6,1)</f>
        <v>0</v>
      </c>
      <c r="AG483" s="69" t="str">
        <f aca="false">AF483</f>
        <v>0</v>
      </c>
      <c r="AH483" s="53" t="s">
        <v>83</v>
      </c>
      <c r="AI483" s="70" t="s">
        <v>73</v>
      </c>
      <c r="AJ483" s="66"/>
      <c r="AK483" s="66"/>
    </row>
    <row r="484" customFormat="false" ht="15" hidden="false" customHeight="false" outlineLevel="0" collapsed="false">
      <c r="C484" s="53" t="s">
        <v>75</v>
      </c>
      <c r="D484" s="45" t="n">
        <f aca="false">HEX2DEC(D482)</f>
        <v>7</v>
      </c>
      <c r="E484" s="45" t="n">
        <f aca="false">HEX2DEC(E482)</f>
        <v>32</v>
      </c>
      <c r="F484" s="45" t="n">
        <f aca="false">HEX2DEC(F482)</f>
        <v>4</v>
      </c>
      <c r="G484" s="45" t="n">
        <f aca="false">HEX2DEC(G482)</f>
        <v>65</v>
      </c>
      <c r="H484" s="45" t="n">
        <f aca="false">HEX2DEC(H482)</f>
        <v>0</v>
      </c>
      <c r="I484" s="45" t="n">
        <f aca="false">HEX2DEC(I482)</f>
        <v>0</v>
      </c>
      <c r="J484" s="45" t="n">
        <f aca="false">HEX2DEC(J482)</f>
        <v>0</v>
      </c>
      <c r="K484" s="45" t="n">
        <f aca="false">HEX2DEC(K482)</f>
        <v>0</v>
      </c>
      <c r="L484" s="45" t="n">
        <f aca="false">HEX2DEC(L482)</f>
        <v>0</v>
      </c>
      <c r="M484" s="45" t="n">
        <f aca="false">SUM(D484:L484)</f>
        <v>108</v>
      </c>
      <c r="N484" s="46"/>
      <c r="P484" s="89"/>
      <c r="Q484" s="89"/>
      <c r="R484" s="89"/>
      <c r="S484" s="89"/>
      <c r="T484" s="89"/>
      <c r="U484" s="89"/>
      <c r="V484" s="89"/>
      <c r="W484" s="89"/>
      <c r="X484" s="68" t="str">
        <f aca="false">MID(J478,7,1)</f>
        <v>0</v>
      </c>
      <c r="Y484" s="69" t="str">
        <f aca="false">X484</f>
        <v>0</v>
      </c>
      <c r="Z484" s="53" t="s">
        <v>84</v>
      </c>
      <c r="AA484" s="70" t="s">
        <v>73</v>
      </c>
      <c r="AB484" s="68" t="str">
        <f aca="false">MID(K478,7,1)</f>
        <v>0</v>
      </c>
      <c r="AC484" s="69" t="str">
        <f aca="false">AB484</f>
        <v>0</v>
      </c>
      <c r="AD484" s="53" t="s">
        <v>84</v>
      </c>
      <c r="AE484" s="70" t="s">
        <v>73</v>
      </c>
      <c r="AF484" s="68" t="str">
        <f aca="false">MID(L478,7,1)</f>
        <v>0</v>
      </c>
      <c r="AG484" s="69" t="str">
        <f aca="false">AF484</f>
        <v>0</v>
      </c>
      <c r="AH484" s="53" t="s">
        <v>84</v>
      </c>
      <c r="AI484" s="70" t="s">
        <v>73</v>
      </c>
      <c r="AJ484" s="66"/>
      <c r="AK484" s="66"/>
    </row>
    <row r="485" customFormat="false" ht="15.75" hidden="false" customHeight="false" outlineLevel="0" collapsed="false">
      <c r="C485" s="83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5"/>
      <c r="P485" s="89"/>
      <c r="Q485" s="89"/>
      <c r="R485" s="89"/>
      <c r="S485" s="89"/>
      <c r="T485" s="89"/>
      <c r="U485" s="89"/>
      <c r="V485" s="89"/>
      <c r="W485" s="89"/>
      <c r="X485" s="86" t="str">
        <f aca="false">MID(J478,8,1)</f>
        <v>0</v>
      </c>
      <c r="Y485" s="93" t="str">
        <f aca="false">X485</f>
        <v>0</v>
      </c>
      <c r="Z485" s="83" t="s">
        <v>86</v>
      </c>
      <c r="AA485" s="34" t="s">
        <v>73</v>
      </c>
      <c r="AB485" s="86" t="str">
        <f aca="false">MID(K478,8,1)</f>
        <v>0</v>
      </c>
      <c r="AC485" s="93" t="str">
        <f aca="false">AB485</f>
        <v>0</v>
      </c>
      <c r="AD485" s="83" t="s">
        <v>86</v>
      </c>
      <c r="AE485" s="34" t="s">
        <v>73</v>
      </c>
      <c r="AF485" s="86" t="str">
        <f aca="false">MID(L478,8,1)</f>
        <v>0</v>
      </c>
      <c r="AG485" s="93" t="str">
        <f aca="false">AF485</f>
        <v>0</v>
      </c>
      <c r="AH485" s="83" t="s">
        <v>86</v>
      </c>
      <c r="AI485" s="34" t="s">
        <v>73</v>
      </c>
      <c r="AJ485" s="66"/>
      <c r="AK485" s="66"/>
    </row>
    <row r="486" customFormat="false" ht="15.75" hidden="false" customHeight="false" outlineLevel="0" collapsed="false">
      <c r="C486" s="40"/>
      <c r="D486" s="41"/>
      <c r="E486" s="41"/>
      <c r="F486" s="41"/>
      <c r="G486" s="41"/>
      <c r="H486" s="41"/>
      <c r="I486" s="41"/>
      <c r="J486" s="41"/>
      <c r="K486" s="41"/>
      <c r="L486" s="41"/>
      <c r="M486" s="41" t="s">
        <v>47</v>
      </c>
      <c r="N486" s="42"/>
      <c r="P486" s="43" t="s">
        <v>467</v>
      </c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</row>
    <row r="487" customFormat="false" ht="15.75" hidden="false" customHeight="false" outlineLevel="0" collapsed="false">
      <c r="C487" s="53"/>
      <c r="D487" s="44" t="s">
        <v>468</v>
      </c>
      <c r="E487" s="44"/>
      <c r="F487" s="44"/>
      <c r="G487" s="44"/>
      <c r="H487" s="45" t="s">
        <v>50</v>
      </c>
      <c r="I487" s="45" t="s">
        <v>51</v>
      </c>
      <c r="J487" s="45" t="s">
        <v>52</v>
      </c>
      <c r="K487" s="45" t="s">
        <v>53</v>
      </c>
      <c r="L487" s="45" t="s">
        <v>54</v>
      </c>
      <c r="M487" s="45" t="s">
        <v>55</v>
      </c>
      <c r="N487" s="46"/>
      <c r="P487" s="47" t="s">
        <v>56</v>
      </c>
      <c r="Q487" s="47"/>
      <c r="R487" s="47"/>
      <c r="S487" s="47"/>
      <c r="T487" s="48" t="s">
        <v>57</v>
      </c>
      <c r="U487" s="48"/>
      <c r="V487" s="48"/>
      <c r="W487" s="48"/>
      <c r="X487" s="49" t="s">
        <v>58</v>
      </c>
      <c r="Y487" s="49"/>
      <c r="Z487" s="49"/>
      <c r="AA487" s="49"/>
      <c r="AB487" s="50" t="s">
        <v>297</v>
      </c>
      <c r="AC487" s="50"/>
      <c r="AD487" s="50"/>
      <c r="AE487" s="50"/>
      <c r="AF487" s="92" t="s">
        <v>469</v>
      </c>
      <c r="AG487" s="92"/>
      <c r="AH487" s="92"/>
      <c r="AI487" s="92"/>
      <c r="AJ487" s="52" t="s">
        <v>61</v>
      </c>
      <c r="AK487" s="52"/>
    </row>
    <row r="488" customFormat="false" ht="15.75" hidden="false" customHeight="false" outlineLevel="0" collapsed="false">
      <c r="C488" s="53" t="s">
        <v>62</v>
      </c>
      <c r="D488" s="54" t="s">
        <v>63</v>
      </c>
      <c r="E488" s="55" t="s">
        <v>131</v>
      </c>
      <c r="F488" s="74" t="str">
        <f aca="false">MID(A46,4,2)</f>
        <v>04</v>
      </c>
      <c r="G488" s="56" t="s">
        <v>198</v>
      </c>
      <c r="H488" s="78" t="str">
        <f aca="false">MID(A46,8,2)</f>
        <v>00</v>
      </c>
      <c r="I488" s="115" t="str">
        <f aca="false">MID(A46,10,2)</f>
        <v>00</v>
      </c>
      <c r="J488" s="115" t="str">
        <f aca="false">MID(A46,12,2)</f>
        <v>00</v>
      </c>
      <c r="K488" s="116" t="str">
        <f aca="false">MID(A46,14,2)</f>
        <v>00</v>
      </c>
      <c r="L488" s="116" t="str">
        <f aca="false">MID(A46,16,2)</f>
        <v>00</v>
      </c>
      <c r="M488" s="117" t="str">
        <f aca="false">MID(A46,18,2)</f>
        <v>00</v>
      </c>
      <c r="N488" s="46" t="s">
        <v>67</v>
      </c>
      <c r="P488" s="62" t="s">
        <v>67</v>
      </c>
      <c r="Q488" s="63" t="s">
        <v>68</v>
      </c>
      <c r="R488" s="64" t="s">
        <v>69</v>
      </c>
      <c r="S488" s="46"/>
      <c r="T488" s="62" t="s">
        <v>67</v>
      </c>
      <c r="U488" s="63" t="s">
        <v>68</v>
      </c>
      <c r="V488" s="64" t="s">
        <v>69</v>
      </c>
      <c r="W488" s="46"/>
      <c r="X488" s="62" t="s">
        <v>67</v>
      </c>
      <c r="Y488" s="63" t="s">
        <v>68</v>
      </c>
      <c r="Z488" s="64" t="s">
        <v>69</v>
      </c>
      <c r="AA488" s="46"/>
      <c r="AB488" s="89"/>
      <c r="AC488" s="89"/>
      <c r="AD488" s="89"/>
      <c r="AE488" s="89"/>
      <c r="AF488" s="89"/>
      <c r="AG488" s="89"/>
      <c r="AH488" s="89"/>
      <c r="AI488" s="89"/>
      <c r="AJ488" s="66" t="s">
        <v>70</v>
      </c>
      <c r="AK488" s="66"/>
    </row>
    <row r="489" customFormat="false" ht="15" hidden="false" customHeight="false" outlineLevel="0" collapsed="false">
      <c r="C489" s="53" t="s">
        <v>71</v>
      </c>
      <c r="D489" s="45" t="str">
        <f aca="false">HEX2BIN(D488,8)</f>
        <v>00000111</v>
      </c>
      <c r="E489" s="45" t="str">
        <f aca="false">HEX2BIN(E488,8)</f>
        <v>00100000</v>
      </c>
      <c r="F489" s="45" t="str">
        <f aca="false">HEX2BIN(F488,8)</f>
        <v>00000100</v>
      </c>
      <c r="G489" s="45" t="str">
        <f aca="false">HEX2BIN(G488,8)</f>
        <v>01000010</v>
      </c>
      <c r="H489" s="45" t="str">
        <f aca="false">HEX2BIN(H488,8)</f>
        <v>00000000</v>
      </c>
      <c r="I489" s="45" t="str">
        <f aca="false">HEX2BIN(I488,8)</f>
        <v>00000000</v>
      </c>
      <c r="J489" s="45" t="str">
        <f aca="false">HEX2BIN(J488,8)</f>
        <v>00000000</v>
      </c>
      <c r="K489" s="45" t="str">
        <f aca="false">HEX2BIN(K488,8)</f>
        <v>00000000</v>
      </c>
      <c r="L489" s="45" t="str">
        <f aca="false">HEX2BIN(L488,8)</f>
        <v>00000000</v>
      </c>
      <c r="M489" s="65"/>
      <c r="N489" s="46"/>
      <c r="P489" s="68" t="str">
        <f aca="false">MID(H489,1,1)</f>
        <v>0</v>
      </c>
      <c r="Q489" s="69" t="str">
        <f aca="false">P489</f>
        <v>0</v>
      </c>
      <c r="R489" s="53" t="s">
        <v>72</v>
      </c>
      <c r="S489" s="70" t="s">
        <v>73</v>
      </c>
      <c r="T489" s="68" t="str">
        <f aca="false">MID(I489,1,1)</f>
        <v>0</v>
      </c>
      <c r="U489" s="69" t="str">
        <f aca="false">T489</f>
        <v>0</v>
      </c>
      <c r="V489" s="53" t="s">
        <v>72</v>
      </c>
      <c r="W489" s="70" t="s">
        <v>73</v>
      </c>
      <c r="X489" s="68" t="str">
        <f aca="false">MID(J489,1,1)</f>
        <v>0</v>
      </c>
      <c r="Y489" s="69" t="str">
        <f aca="false">X489</f>
        <v>0</v>
      </c>
      <c r="Z489" s="53" t="s">
        <v>72</v>
      </c>
      <c r="AA489" s="70" t="s">
        <v>73</v>
      </c>
      <c r="AB489" s="89"/>
      <c r="AC489" s="89"/>
      <c r="AD489" s="89"/>
      <c r="AE489" s="89"/>
      <c r="AF489" s="89"/>
      <c r="AG489" s="89"/>
      <c r="AH489" s="89"/>
      <c r="AI489" s="89"/>
      <c r="AJ489" s="66"/>
      <c r="AK489" s="66"/>
    </row>
    <row r="490" customFormat="false" ht="15" hidden="false" customHeight="false" outlineLevel="0" collapsed="false">
      <c r="C490" s="53" t="s">
        <v>75</v>
      </c>
      <c r="D490" s="45" t="n">
        <f aca="false">HEX2DEC(D488)</f>
        <v>7</v>
      </c>
      <c r="E490" s="45" t="n">
        <f aca="false">HEX2DEC(E488)</f>
        <v>32</v>
      </c>
      <c r="F490" s="45" t="n">
        <f aca="false">HEX2DEC(F488)</f>
        <v>4</v>
      </c>
      <c r="G490" s="45" t="n">
        <f aca="false">HEX2DEC(G488)</f>
        <v>66</v>
      </c>
      <c r="H490" s="45" t="n">
        <f aca="false">HEX2DEC(H488)</f>
        <v>0</v>
      </c>
      <c r="I490" s="45" t="n">
        <f aca="false">HEX2DEC(I488)</f>
        <v>0</v>
      </c>
      <c r="J490" s="45" t="n">
        <f aca="false">HEX2DEC(J488)</f>
        <v>0</v>
      </c>
      <c r="K490" s="45" t="n">
        <f aca="false">HEX2DEC(K488)</f>
        <v>0</v>
      </c>
      <c r="L490" s="45" t="n">
        <f aca="false">HEX2DEC(L488)</f>
        <v>0</v>
      </c>
      <c r="M490" s="45" t="n">
        <f aca="false">SUM(D490:L490)</f>
        <v>109</v>
      </c>
      <c r="N490" s="46"/>
      <c r="P490" s="68" t="str">
        <f aca="false">MID(H489,2,1)</f>
        <v>0</v>
      </c>
      <c r="Q490" s="69" t="str">
        <f aca="false">P490</f>
        <v>0</v>
      </c>
      <c r="R490" s="53" t="s">
        <v>76</v>
      </c>
      <c r="S490" s="70" t="s">
        <v>73</v>
      </c>
      <c r="T490" s="68" t="str">
        <f aca="false">MID(I489,2,1)</f>
        <v>0</v>
      </c>
      <c r="U490" s="69" t="str">
        <f aca="false">T490</f>
        <v>0</v>
      </c>
      <c r="V490" s="53" t="s">
        <v>76</v>
      </c>
      <c r="W490" s="70" t="s">
        <v>73</v>
      </c>
      <c r="X490" s="68" t="str">
        <f aca="false">MID(J489,2,1)</f>
        <v>0</v>
      </c>
      <c r="Y490" s="69" t="str">
        <f aca="false">X490</f>
        <v>0</v>
      </c>
      <c r="Z490" s="53" t="s">
        <v>76</v>
      </c>
      <c r="AA490" s="70" t="s">
        <v>73</v>
      </c>
      <c r="AB490" s="89"/>
      <c r="AC490" s="89"/>
      <c r="AD490" s="89"/>
      <c r="AE490" s="89"/>
      <c r="AF490" s="89"/>
      <c r="AG490" s="89"/>
      <c r="AH490" s="89"/>
      <c r="AI490" s="89"/>
      <c r="AJ490" s="66"/>
      <c r="AK490" s="66"/>
    </row>
    <row r="491" customFormat="false" ht="15" hidden="false" customHeight="false" outlineLevel="0" collapsed="false">
      <c r="C491" s="53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46"/>
      <c r="P491" s="68" t="str">
        <f aca="false">MID(H489,3,1)</f>
        <v>0</v>
      </c>
      <c r="Q491" s="69" t="str">
        <f aca="false">P491</f>
        <v>0</v>
      </c>
      <c r="R491" s="53" t="s">
        <v>78</v>
      </c>
      <c r="S491" s="70" t="s">
        <v>73</v>
      </c>
      <c r="T491" s="68" t="str">
        <f aca="false">MID(I489,3,1)</f>
        <v>0</v>
      </c>
      <c r="U491" s="69" t="str">
        <f aca="false">T491</f>
        <v>0</v>
      </c>
      <c r="V491" s="53" t="s">
        <v>78</v>
      </c>
      <c r="W491" s="70" t="s">
        <v>73</v>
      </c>
      <c r="X491" s="68" t="str">
        <f aca="false">MID(J489,3,1)</f>
        <v>0</v>
      </c>
      <c r="Y491" s="69" t="str">
        <f aca="false">X491</f>
        <v>0</v>
      </c>
      <c r="Z491" s="53" t="s">
        <v>78</v>
      </c>
      <c r="AA491" s="70" t="s">
        <v>73</v>
      </c>
      <c r="AB491" s="89"/>
      <c r="AC491" s="89"/>
      <c r="AD491" s="89"/>
      <c r="AE491" s="89"/>
      <c r="AF491" s="89"/>
      <c r="AG491" s="89"/>
      <c r="AH491" s="89"/>
      <c r="AI491" s="89"/>
      <c r="AJ491" s="66"/>
      <c r="AK491" s="66"/>
    </row>
    <row r="492" customFormat="false" ht="15.75" hidden="false" customHeight="false" outlineLevel="0" collapsed="false">
      <c r="C492" s="53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46"/>
      <c r="P492" s="68" t="str">
        <f aca="false">MID(H489,4,1)</f>
        <v>0</v>
      </c>
      <c r="Q492" s="69" t="str">
        <f aca="false">P492</f>
        <v>0</v>
      </c>
      <c r="R492" s="53" t="s">
        <v>79</v>
      </c>
      <c r="S492" s="70" t="s">
        <v>73</v>
      </c>
      <c r="T492" s="68" t="str">
        <f aca="false">MID(I489,4,1)</f>
        <v>0</v>
      </c>
      <c r="U492" s="69" t="str">
        <f aca="false">T492</f>
        <v>0</v>
      </c>
      <c r="V492" s="53" t="s">
        <v>79</v>
      </c>
      <c r="W492" s="70" t="s">
        <v>73</v>
      </c>
      <c r="X492" s="68" t="str">
        <f aca="false">MID(J489,4,1)</f>
        <v>0</v>
      </c>
      <c r="Y492" s="69" t="str">
        <f aca="false">X492</f>
        <v>0</v>
      </c>
      <c r="Z492" s="53" t="s">
        <v>79</v>
      </c>
      <c r="AA492" s="70" t="s">
        <v>73</v>
      </c>
      <c r="AB492" s="89"/>
      <c r="AC492" s="89"/>
      <c r="AD492" s="89"/>
      <c r="AE492" s="89"/>
      <c r="AF492" s="89"/>
      <c r="AG492" s="89"/>
      <c r="AH492" s="89"/>
      <c r="AI492" s="89"/>
      <c r="AJ492" s="66"/>
      <c r="AK492" s="66"/>
    </row>
    <row r="493" customFormat="false" ht="15.75" hidden="false" customHeight="false" outlineLevel="0" collapsed="false">
      <c r="C493" s="53" t="s">
        <v>62</v>
      </c>
      <c r="D493" s="73" t="str">
        <f aca="false">D488</f>
        <v>07</v>
      </c>
      <c r="E493" s="74" t="str">
        <f aca="false">E488</f>
        <v>20</v>
      </c>
      <c r="F493" s="74" t="str">
        <f aca="false">F488</f>
        <v>04</v>
      </c>
      <c r="G493" s="75" t="str">
        <f aca="false">G488</f>
        <v>42</v>
      </c>
      <c r="H493" s="76" t="str">
        <f aca="false">BIN2HEX(H494,2)</f>
        <v>00</v>
      </c>
      <c r="I493" s="77" t="str">
        <f aca="false">BIN2HEX(I494,2)</f>
        <v>00</v>
      </c>
      <c r="J493" s="78" t="str">
        <f aca="false">BIN2HEX(J494,2)</f>
        <v>00</v>
      </c>
      <c r="K493" s="130" t="str">
        <f aca="false">K488</f>
        <v>00</v>
      </c>
      <c r="L493" s="131" t="str">
        <f aca="false">L488</f>
        <v>00</v>
      </c>
      <c r="M493" s="81" t="str">
        <f aca="false">IF(LEN(M494)&gt;2,MID(M494,2,2),M494)</f>
        <v>6D</v>
      </c>
      <c r="N493" s="46" t="s">
        <v>68</v>
      </c>
      <c r="P493" s="68" t="str">
        <f aca="false">MID(H489,5,1)</f>
        <v>0</v>
      </c>
      <c r="Q493" s="69" t="str">
        <f aca="false">P493</f>
        <v>0</v>
      </c>
      <c r="R493" s="53" t="s">
        <v>80</v>
      </c>
      <c r="S493" s="70" t="s">
        <v>73</v>
      </c>
      <c r="T493" s="68" t="str">
        <f aca="false">MID(I489,5,1)</f>
        <v>0</v>
      </c>
      <c r="U493" s="69" t="str">
        <f aca="false">T493</f>
        <v>0</v>
      </c>
      <c r="V493" s="53" t="s">
        <v>80</v>
      </c>
      <c r="W493" s="70" t="s">
        <v>73</v>
      </c>
      <c r="X493" s="68" t="str">
        <f aca="false">MID(J489,5,1)</f>
        <v>0</v>
      </c>
      <c r="Y493" s="69" t="str">
        <f aca="false">X493</f>
        <v>0</v>
      </c>
      <c r="Z493" s="53" t="s">
        <v>80</v>
      </c>
      <c r="AA493" s="70" t="s">
        <v>73</v>
      </c>
      <c r="AB493" s="89"/>
      <c r="AC493" s="89"/>
      <c r="AD493" s="89"/>
      <c r="AE493" s="89"/>
      <c r="AF493" s="89"/>
      <c r="AG493" s="89"/>
      <c r="AH493" s="89"/>
      <c r="AI493" s="89"/>
      <c r="AJ493" s="66"/>
      <c r="AK493" s="66"/>
    </row>
    <row r="494" customFormat="false" ht="15" hidden="false" customHeight="false" outlineLevel="0" collapsed="false">
      <c r="C494" s="53" t="s">
        <v>71</v>
      </c>
      <c r="D494" s="45" t="str">
        <f aca="false">HEX2BIN(D493,8)</f>
        <v>00000111</v>
      </c>
      <c r="E494" s="45" t="str">
        <f aca="false">HEX2BIN(E493,8)</f>
        <v>00100000</v>
      </c>
      <c r="F494" s="45" t="str">
        <f aca="false">HEX2BIN(F493,8)</f>
        <v>00000100</v>
      </c>
      <c r="G494" s="45" t="str">
        <f aca="false">HEX2BIN(G493,8)</f>
        <v>01000010</v>
      </c>
      <c r="H494" s="82" t="str">
        <f aca="false">Q489&amp;Q490&amp;Q491&amp;Q492&amp;Q493&amp;Q494&amp;Q495&amp;Q496</f>
        <v>00000000</v>
      </c>
      <c r="I494" s="45" t="str">
        <f aca="false">U489&amp;U490&amp;U491&amp;U492&amp;U493&amp;U494&amp;U495&amp;U496</f>
        <v>00000000</v>
      </c>
      <c r="J494" s="82" t="str">
        <f aca="false">Y489&amp;Y490&amp;Y491&amp;Y492&amp;Y493&amp;Y494&amp;Y495&amp;Y496</f>
        <v>00000000</v>
      </c>
      <c r="K494" s="82"/>
      <c r="L494" s="45"/>
      <c r="M494" s="45" t="str">
        <f aca="false">DEC2HEX(M495)</f>
        <v>6D</v>
      </c>
      <c r="N494" s="46"/>
      <c r="P494" s="68" t="str">
        <f aca="false">MID(H489,6,1)</f>
        <v>0</v>
      </c>
      <c r="Q494" s="69" t="str">
        <f aca="false">P494</f>
        <v>0</v>
      </c>
      <c r="R494" s="53" t="s">
        <v>83</v>
      </c>
      <c r="S494" s="70" t="s">
        <v>73</v>
      </c>
      <c r="T494" s="68" t="str">
        <f aca="false">MID(I489,6,1)</f>
        <v>0</v>
      </c>
      <c r="U494" s="69" t="str">
        <f aca="false">T494</f>
        <v>0</v>
      </c>
      <c r="V494" s="53" t="s">
        <v>83</v>
      </c>
      <c r="W494" s="70" t="s">
        <v>73</v>
      </c>
      <c r="X494" s="68" t="str">
        <f aca="false">MID(J489,6,1)</f>
        <v>0</v>
      </c>
      <c r="Y494" s="69" t="str">
        <f aca="false">X494</f>
        <v>0</v>
      </c>
      <c r="Z494" s="53" t="s">
        <v>83</v>
      </c>
      <c r="AA494" s="70" t="s">
        <v>73</v>
      </c>
      <c r="AB494" s="89"/>
      <c r="AC494" s="89"/>
      <c r="AD494" s="89"/>
      <c r="AE494" s="89"/>
      <c r="AF494" s="89"/>
      <c r="AG494" s="89"/>
      <c r="AH494" s="89"/>
      <c r="AI494" s="89"/>
      <c r="AJ494" s="66"/>
      <c r="AK494" s="66"/>
    </row>
    <row r="495" customFormat="false" ht="15" hidden="false" customHeight="false" outlineLevel="0" collapsed="false">
      <c r="C495" s="53" t="s">
        <v>75</v>
      </c>
      <c r="D495" s="45" t="n">
        <f aca="false">HEX2DEC(D493)</f>
        <v>7</v>
      </c>
      <c r="E495" s="45" t="n">
        <f aca="false">HEX2DEC(E493)</f>
        <v>32</v>
      </c>
      <c r="F495" s="45" t="n">
        <f aca="false">HEX2DEC(F493)</f>
        <v>4</v>
      </c>
      <c r="G495" s="45" t="n">
        <f aca="false">HEX2DEC(G493)</f>
        <v>66</v>
      </c>
      <c r="H495" s="45" t="n">
        <f aca="false">HEX2DEC(H493)</f>
        <v>0</v>
      </c>
      <c r="I495" s="45" t="n">
        <f aca="false">HEX2DEC(I493)</f>
        <v>0</v>
      </c>
      <c r="J495" s="45" t="n">
        <f aca="false">HEX2DEC(J493)</f>
        <v>0</v>
      </c>
      <c r="K495" s="45" t="n">
        <f aca="false">HEX2DEC(K493)</f>
        <v>0</v>
      </c>
      <c r="L495" s="45" t="n">
        <f aca="false">HEX2DEC(L493)</f>
        <v>0</v>
      </c>
      <c r="M495" s="45" t="n">
        <f aca="false">SUM(D495:L495)</f>
        <v>109</v>
      </c>
      <c r="N495" s="46"/>
      <c r="P495" s="68" t="str">
        <f aca="false">MID(H489,7,1)</f>
        <v>0</v>
      </c>
      <c r="Q495" s="69" t="str">
        <f aca="false">P495</f>
        <v>0</v>
      </c>
      <c r="R495" s="53" t="s">
        <v>84</v>
      </c>
      <c r="S495" s="70" t="s">
        <v>73</v>
      </c>
      <c r="T495" s="68" t="str">
        <f aca="false">MID(I489,7,1)</f>
        <v>0</v>
      </c>
      <c r="U495" s="69" t="str">
        <f aca="false">T495</f>
        <v>0</v>
      </c>
      <c r="V495" s="53" t="s">
        <v>84</v>
      </c>
      <c r="W495" s="70" t="s">
        <v>73</v>
      </c>
      <c r="X495" s="68" t="str">
        <f aca="false">MID(J489,7,1)</f>
        <v>0</v>
      </c>
      <c r="Y495" s="69" t="str">
        <f aca="false">X495</f>
        <v>0</v>
      </c>
      <c r="Z495" s="53" t="s">
        <v>84</v>
      </c>
      <c r="AA495" s="70" t="s">
        <v>73</v>
      </c>
      <c r="AB495" s="89"/>
      <c r="AC495" s="89"/>
      <c r="AD495" s="89"/>
      <c r="AE495" s="89"/>
      <c r="AF495" s="89"/>
      <c r="AG495" s="89"/>
      <c r="AH495" s="89"/>
      <c r="AI495" s="89"/>
      <c r="AJ495" s="66"/>
      <c r="AK495" s="66"/>
    </row>
    <row r="496" customFormat="false" ht="15.75" hidden="false" customHeight="false" outlineLevel="0" collapsed="false">
      <c r="C496" s="83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5"/>
      <c r="P496" s="86" t="str">
        <f aca="false">MID(H489,8,1)</f>
        <v>0</v>
      </c>
      <c r="Q496" s="93" t="str">
        <f aca="false">P496</f>
        <v>0</v>
      </c>
      <c r="R496" s="83" t="s">
        <v>86</v>
      </c>
      <c r="S496" s="34" t="s">
        <v>73</v>
      </c>
      <c r="T496" s="86" t="str">
        <f aca="false">MID(I489,8,1)</f>
        <v>0</v>
      </c>
      <c r="U496" s="93" t="str">
        <f aca="false">T496</f>
        <v>0</v>
      </c>
      <c r="V496" s="83" t="s">
        <v>86</v>
      </c>
      <c r="W496" s="34" t="s">
        <v>73</v>
      </c>
      <c r="X496" s="86" t="str">
        <f aca="false">MID(J489,8,1)</f>
        <v>0</v>
      </c>
      <c r="Y496" s="93" t="str">
        <f aca="false">X496</f>
        <v>0</v>
      </c>
      <c r="Z496" s="83" t="s">
        <v>86</v>
      </c>
      <c r="AA496" s="34" t="s">
        <v>73</v>
      </c>
      <c r="AB496" s="89"/>
      <c r="AC496" s="89"/>
      <c r="AD496" s="89"/>
      <c r="AE496" s="89"/>
      <c r="AF496" s="89"/>
      <c r="AG496" s="89"/>
      <c r="AH496" s="89"/>
      <c r="AI496" s="89"/>
      <c r="AJ496" s="66"/>
      <c r="AK496" s="66"/>
    </row>
    <row r="497" customFormat="false" ht="15.75" hidden="false" customHeight="false" outlineLevel="0" collapsed="false">
      <c r="C497" s="40"/>
      <c r="D497" s="41"/>
      <c r="E497" s="41"/>
      <c r="F497" s="41"/>
      <c r="G497" s="41"/>
      <c r="H497" s="41"/>
      <c r="I497" s="41"/>
      <c r="J497" s="41"/>
      <c r="K497" s="41"/>
      <c r="L497" s="41"/>
      <c r="M497" s="41" t="s">
        <v>47</v>
      </c>
      <c r="N497" s="42"/>
      <c r="P497" s="43" t="s">
        <v>470</v>
      </c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</row>
    <row r="498" customFormat="false" ht="15.75" hidden="false" customHeight="false" outlineLevel="0" collapsed="false">
      <c r="C498" s="53"/>
      <c r="D498" s="44" t="s">
        <v>471</v>
      </c>
      <c r="E498" s="44"/>
      <c r="F498" s="44"/>
      <c r="G498" s="44"/>
      <c r="H498" s="45" t="s">
        <v>50</v>
      </c>
      <c r="I498" s="45" t="s">
        <v>51</v>
      </c>
      <c r="J498" s="45" t="s">
        <v>52</v>
      </c>
      <c r="K498" s="45" t="s">
        <v>53</v>
      </c>
      <c r="L498" s="45" t="s">
        <v>54</v>
      </c>
      <c r="M498" s="45" t="s">
        <v>55</v>
      </c>
      <c r="N498" s="46"/>
      <c r="P498" s="47" t="s">
        <v>56</v>
      </c>
      <c r="Q498" s="47"/>
      <c r="R498" s="47"/>
      <c r="S498" s="47"/>
      <c r="T498" s="48" t="s">
        <v>57</v>
      </c>
      <c r="U498" s="48"/>
      <c r="V498" s="48"/>
      <c r="W498" s="48"/>
      <c r="X498" s="49" t="s">
        <v>58</v>
      </c>
      <c r="Y498" s="49"/>
      <c r="Z498" s="49"/>
      <c r="AA498" s="49"/>
      <c r="AB498" s="50" t="s">
        <v>59</v>
      </c>
      <c r="AC498" s="50"/>
      <c r="AD498" s="50"/>
      <c r="AE498" s="50"/>
      <c r="AF498" s="92" t="s">
        <v>103</v>
      </c>
      <c r="AG498" s="92"/>
      <c r="AH498" s="92"/>
      <c r="AI498" s="92"/>
      <c r="AJ498" s="52" t="s">
        <v>61</v>
      </c>
      <c r="AK498" s="52"/>
    </row>
    <row r="499" customFormat="false" ht="15.75" hidden="false" customHeight="false" outlineLevel="0" collapsed="false">
      <c r="C499" s="53" t="s">
        <v>62</v>
      </c>
      <c r="D499" s="54" t="s">
        <v>63</v>
      </c>
      <c r="E499" s="55" t="s">
        <v>131</v>
      </c>
      <c r="F499" s="74" t="str">
        <f aca="false">MID(A47,4,2)</f>
        <v>04</v>
      </c>
      <c r="G499" s="56" t="s">
        <v>203</v>
      </c>
      <c r="H499" s="78" t="str">
        <f aca="false">MID(A47,8,2)</f>
        <v>00</v>
      </c>
      <c r="I499" s="115" t="str">
        <f aca="false">MID(A47,10,2)</f>
        <v>00</v>
      </c>
      <c r="J499" s="115" t="str">
        <f aca="false">MID(A47,12,2)</f>
        <v>00</v>
      </c>
      <c r="K499" s="116" t="str">
        <f aca="false">MID(A47,14,2)</f>
        <v>00</v>
      </c>
      <c r="L499" s="116" t="str">
        <f aca="false">MID(A47,16,2)</f>
        <v>00</v>
      </c>
      <c r="M499" s="117" t="str">
        <f aca="false">MID(A47,18,2)</f>
        <v>00</v>
      </c>
      <c r="N499" s="46" t="s">
        <v>67</v>
      </c>
      <c r="P499" s="62" t="s">
        <v>67</v>
      </c>
      <c r="Q499" s="63" t="s">
        <v>68</v>
      </c>
      <c r="R499" s="64" t="s">
        <v>69</v>
      </c>
      <c r="S499" s="46"/>
      <c r="T499" s="62" t="s">
        <v>67</v>
      </c>
      <c r="U499" s="63" t="s">
        <v>68</v>
      </c>
      <c r="V499" s="64" t="s">
        <v>69</v>
      </c>
      <c r="W499" s="46"/>
      <c r="X499" s="62" t="s">
        <v>67</v>
      </c>
      <c r="Y499" s="63" t="s">
        <v>68</v>
      </c>
      <c r="Z499" s="64" t="s">
        <v>69</v>
      </c>
      <c r="AA499" s="46"/>
      <c r="AB499" s="62" t="s">
        <v>67</v>
      </c>
      <c r="AC499" s="63" t="s">
        <v>68</v>
      </c>
      <c r="AD499" s="64" t="s">
        <v>69</v>
      </c>
      <c r="AE499" s="46"/>
      <c r="AF499" s="62" t="s">
        <v>67</v>
      </c>
      <c r="AG499" s="63" t="s">
        <v>68</v>
      </c>
      <c r="AH499" s="64" t="s">
        <v>69</v>
      </c>
      <c r="AI499" s="65"/>
      <c r="AJ499" s="66" t="s">
        <v>70</v>
      </c>
      <c r="AK499" s="66"/>
    </row>
    <row r="500" customFormat="false" ht="15" hidden="false" customHeight="false" outlineLevel="0" collapsed="false">
      <c r="C500" s="53" t="s">
        <v>71</v>
      </c>
      <c r="D500" s="45" t="str">
        <f aca="false">HEX2BIN(D499,8)</f>
        <v>00000111</v>
      </c>
      <c r="E500" s="45" t="str">
        <f aca="false">HEX2BIN(E499,8)</f>
        <v>00100000</v>
      </c>
      <c r="F500" s="45" t="str">
        <f aca="false">HEX2BIN(F499,8)</f>
        <v>00000100</v>
      </c>
      <c r="G500" s="45" t="str">
        <f aca="false">HEX2BIN(G499,8)</f>
        <v>01000011</v>
      </c>
      <c r="H500" s="45" t="str">
        <f aca="false">HEX2BIN(H499,8)</f>
        <v>00000000</v>
      </c>
      <c r="I500" s="45" t="str">
        <f aca="false">HEX2BIN(I499,8)</f>
        <v>00000000</v>
      </c>
      <c r="J500" s="45" t="str">
        <f aca="false">HEX2BIN(J499,8)</f>
        <v>00000000</v>
      </c>
      <c r="K500" s="45" t="str">
        <f aca="false">HEX2BIN(K499,8)</f>
        <v>00000000</v>
      </c>
      <c r="L500" s="45" t="str">
        <f aca="false">HEX2BIN(L499,8)</f>
        <v>00000000</v>
      </c>
      <c r="M500" s="65"/>
      <c r="N500" s="46"/>
      <c r="P500" s="68" t="str">
        <f aca="false">MID(H500,1,1)</f>
        <v>0</v>
      </c>
      <c r="Q500" s="69" t="str">
        <f aca="false">P500</f>
        <v>0</v>
      </c>
      <c r="R500" s="53" t="s">
        <v>72</v>
      </c>
      <c r="S500" s="70" t="s">
        <v>73</v>
      </c>
      <c r="T500" s="68" t="str">
        <f aca="false">MID(I500,1,1)</f>
        <v>0</v>
      </c>
      <c r="U500" s="69" t="str">
        <f aca="false">T500</f>
        <v>0</v>
      </c>
      <c r="V500" s="53" t="s">
        <v>72</v>
      </c>
      <c r="W500" s="70" t="s">
        <v>73</v>
      </c>
      <c r="X500" s="68" t="str">
        <f aca="false">MID(J500,1,1)</f>
        <v>0</v>
      </c>
      <c r="Y500" s="69" t="str">
        <f aca="false">X500</f>
        <v>0</v>
      </c>
      <c r="Z500" s="53" t="s">
        <v>72</v>
      </c>
      <c r="AA500" s="70" t="s">
        <v>73</v>
      </c>
      <c r="AB500" s="68" t="str">
        <f aca="false">MID(K500,1,1)</f>
        <v>0</v>
      </c>
      <c r="AC500" s="69" t="str">
        <f aca="false">AB500</f>
        <v>0</v>
      </c>
      <c r="AD500" s="53" t="s">
        <v>72</v>
      </c>
      <c r="AE500" s="70" t="s">
        <v>73</v>
      </c>
      <c r="AF500" s="68" t="str">
        <f aca="false">MID(L500,1,1)</f>
        <v>0</v>
      </c>
      <c r="AG500" s="69" t="str">
        <f aca="false">AF500</f>
        <v>0</v>
      </c>
      <c r="AH500" s="53" t="s">
        <v>72</v>
      </c>
      <c r="AI500" s="70" t="s">
        <v>73</v>
      </c>
      <c r="AJ500" s="66"/>
      <c r="AK500" s="66"/>
    </row>
    <row r="501" customFormat="false" ht="15" hidden="false" customHeight="false" outlineLevel="0" collapsed="false">
      <c r="C501" s="53" t="s">
        <v>75</v>
      </c>
      <c r="D501" s="45" t="n">
        <f aca="false">HEX2DEC(D499)</f>
        <v>7</v>
      </c>
      <c r="E501" s="45" t="n">
        <f aca="false">HEX2DEC(E499)</f>
        <v>32</v>
      </c>
      <c r="F501" s="45" t="n">
        <f aca="false">HEX2DEC(F499)</f>
        <v>4</v>
      </c>
      <c r="G501" s="45" t="n">
        <f aca="false">HEX2DEC(G499)</f>
        <v>67</v>
      </c>
      <c r="H501" s="45" t="n">
        <f aca="false">HEX2DEC(H499)</f>
        <v>0</v>
      </c>
      <c r="I501" s="45" t="n">
        <f aca="false">HEX2DEC(I499)</f>
        <v>0</v>
      </c>
      <c r="J501" s="45" t="n">
        <f aca="false">HEX2DEC(J499)</f>
        <v>0</v>
      </c>
      <c r="K501" s="45" t="n">
        <f aca="false">HEX2DEC(K499)</f>
        <v>0</v>
      </c>
      <c r="L501" s="45" t="n">
        <f aca="false">HEX2DEC(L499)</f>
        <v>0</v>
      </c>
      <c r="M501" s="45" t="n">
        <f aca="false">SUM(D501:L501)</f>
        <v>110</v>
      </c>
      <c r="N501" s="46"/>
      <c r="P501" s="68" t="str">
        <f aca="false">MID(H500,2,1)</f>
        <v>0</v>
      </c>
      <c r="Q501" s="69" t="str">
        <f aca="false">P501</f>
        <v>0</v>
      </c>
      <c r="R501" s="53" t="s">
        <v>76</v>
      </c>
      <c r="S501" s="70" t="s">
        <v>73</v>
      </c>
      <c r="T501" s="68" t="str">
        <f aca="false">MID(I500,2,1)</f>
        <v>0</v>
      </c>
      <c r="U501" s="69" t="str">
        <f aca="false">T501</f>
        <v>0</v>
      </c>
      <c r="V501" s="53" t="s">
        <v>76</v>
      </c>
      <c r="W501" s="70" t="s">
        <v>73</v>
      </c>
      <c r="X501" s="68" t="str">
        <f aca="false">MID(J500,2,1)</f>
        <v>0</v>
      </c>
      <c r="Y501" s="69" t="str">
        <f aca="false">X501</f>
        <v>0</v>
      </c>
      <c r="Z501" s="53" t="s">
        <v>76</v>
      </c>
      <c r="AA501" s="70" t="s">
        <v>73</v>
      </c>
      <c r="AB501" s="68" t="str">
        <f aca="false">MID(K500,2,1)</f>
        <v>0</v>
      </c>
      <c r="AC501" s="69" t="str">
        <f aca="false">AB501</f>
        <v>0</v>
      </c>
      <c r="AD501" s="53" t="s">
        <v>76</v>
      </c>
      <c r="AE501" s="70" t="s">
        <v>73</v>
      </c>
      <c r="AF501" s="68" t="str">
        <f aca="false">MID(L500,2,1)</f>
        <v>0</v>
      </c>
      <c r="AG501" s="69" t="str">
        <f aca="false">AF501</f>
        <v>0</v>
      </c>
      <c r="AH501" s="53" t="s">
        <v>76</v>
      </c>
      <c r="AI501" s="70" t="s">
        <v>73</v>
      </c>
      <c r="AJ501" s="66"/>
      <c r="AK501" s="66"/>
    </row>
    <row r="502" customFormat="false" ht="15" hidden="false" customHeight="false" outlineLevel="0" collapsed="false">
      <c r="C502" s="53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46"/>
      <c r="P502" s="68" t="str">
        <f aca="false">MID(H500,3,1)</f>
        <v>0</v>
      </c>
      <c r="Q502" s="69" t="str">
        <f aca="false">P502</f>
        <v>0</v>
      </c>
      <c r="R502" s="53" t="s">
        <v>78</v>
      </c>
      <c r="S502" s="70" t="s">
        <v>73</v>
      </c>
      <c r="T502" s="68" t="str">
        <f aca="false">MID(I500,3,1)</f>
        <v>0</v>
      </c>
      <c r="U502" s="69" t="str">
        <f aca="false">T502</f>
        <v>0</v>
      </c>
      <c r="V502" s="53" t="s">
        <v>78</v>
      </c>
      <c r="W502" s="70" t="s">
        <v>73</v>
      </c>
      <c r="X502" s="68" t="str">
        <f aca="false">MID(J500,3,1)</f>
        <v>0</v>
      </c>
      <c r="Y502" s="69" t="str">
        <f aca="false">X502</f>
        <v>0</v>
      </c>
      <c r="Z502" s="53" t="s">
        <v>78</v>
      </c>
      <c r="AA502" s="70" t="s">
        <v>73</v>
      </c>
      <c r="AB502" s="68" t="str">
        <f aca="false">MID(K500,3,1)</f>
        <v>0</v>
      </c>
      <c r="AC502" s="69" t="str">
        <f aca="false">AB502</f>
        <v>0</v>
      </c>
      <c r="AD502" s="53" t="s">
        <v>78</v>
      </c>
      <c r="AE502" s="70" t="s">
        <v>73</v>
      </c>
      <c r="AF502" s="68" t="str">
        <f aca="false">MID(L500,3,1)</f>
        <v>0</v>
      </c>
      <c r="AG502" s="69" t="str">
        <f aca="false">AF502</f>
        <v>0</v>
      </c>
      <c r="AH502" s="53" t="s">
        <v>78</v>
      </c>
      <c r="AI502" s="70" t="s">
        <v>73</v>
      </c>
      <c r="AJ502" s="66"/>
      <c r="AK502" s="66"/>
    </row>
    <row r="503" customFormat="false" ht="15.75" hidden="false" customHeight="false" outlineLevel="0" collapsed="false">
      <c r="C503" s="53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46"/>
      <c r="P503" s="68" t="str">
        <f aca="false">MID(H500,4,1)</f>
        <v>0</v>
      </c>
      <c r="Q503" s="69" t="str">
        <f aca="false">P503</f>
        <v>0</v>
      </c>
      <c r="R503" s="53" t="s">
        <v>79</v>
      </c>
      <c r="S503" s="70" t="s">
        <v>73</v>
      </c>
      <c r="T503" s="68" t="str">
        <f aca="false">MID(I500,4,1)</f>
        <v>0</v>
      </c>
      <c r="U503" s="69" t="str">
        <f aca="false">T503</f>
        <v>0</v>
      </c>
      <c r="V503" s="53" t="s">
        <v>79</v>
      </c>
      <c r="W503" s="70" t="s">
        <v>73</v>
      </c>
      <c r="X503" s="68" t="str">
        <f aca="false">MID(J500,4,1)</f>
        <v>0</v>
      </c>
      <c r="Y503" s="69" t="str">
        <f aca="false">X503</f>
        <v>0</v>
      </c>
      <c r="Z503" s="53" t="s">
        <v>79</v>
      </c>
      <c r="AA503" s="70" t="s">
        <v>73</v>
      </c>
      <c r="AB503" s="68" t="str">
        <f aca="false">MID(K500,4,1)</f>
        <v>0</v>
      </c>
      <c r="AC503" s="69" t="str">
        <f aca="false">AB503</f>
        <v>0</v>
      </c>
      <c r="AD503" s="53" t="s">
        <v>79</v>
      </c>
      <c r="AE503" s="70" t="s">
        <v>73</v>
      </c>
      <c r="AF503" s="68" t="str">
        <f aca="false">MID(L500,4,1)</f>
        <v>0</v>
      </c>
      <c r="AG503" s="69" t="str">
        <f aca="false">AF503</f>
        <v>0</v>
      </c>
      <c r="AH503" s="53" t="s">
        <v>79</v>
      </c>
      <c r="AI503" s="70" t="s">
        <v>73</v>
      </c>
      <c r="AJ503" s="66"/>
      <c r="AK503" s="66"/>
    </row>
    <row r="504" customFormat="false" ht="15.75" hidden="false" customHeight="false" outlineLevel="0" collapsed="false">
      <c r="C504" s="53" t="s">
        <v>62</v>
      </c>
      <c r="D504" s="73" t="str">
        <f aca="false">D499</f>
        <v>07</v>
      </c>
      <c r="E504" s="74" t="str">
        <f aca="false">E499</f>
        <v>20</v>
      </c>
      <c r="F504" s="74" t="str">
        <f aca="false">F499</f>
        <v>04</v>
      </c>
      <c r="G504" s="75" t="str">
        <f aca="false">G499</f>
        <v>43</v>
      </c>
      <c r="H504" s="76" t="str">
        <f aca="false">BIN2HEX(H505,2)</f>
        <v>00</v>
      </c>
      <c r="I504" s="77" t="str">
        <f aca="false">BIN2HEX(I505,2)</f>
        <v>00</v>
      </c>
      <c r="J504" s="78" t="str">
        <f aca="false">BIN2HEX(J505,2)</f>
        <v>00</v>
      </c>
      <c r="K504" s="79" t="str">
        <f aca="false">BIN2HEX(K505,2)</f>
        <v>00</v>
      </c>
      <c r="L504" s="80" t="str">
        <f aca="false">BIN2HEX(L505,2)</f>
        <v>00</v>
      </c>
      <c r="M504" s="81" t="str">
        <f aca="false">IF(LEN(M505)&gt;2,MID(M505,2,2),M505)</f>
        <v>6E</v>
      </c>
      <c r="N504" s="46" t="s">
        <v>68</v>
      </c>
      <c r="P504" s="68" t="str">
        <f aca="false">MID(H500,5,1)</f>
        <v>0</v>
      </c>
      <c r="Q504" s="69" t="str">
        <f aca="false">P504</f>
        <v>0</v>
      </c>
      <c r="R504" s="53" t="s">
        <v>80</v>
      </c>
      <c r="S504" s="70" t="s">
        <v>73</v>
      </c>
      <c r="T504" s="68" t="str">
        <f aca="false">MID(I500,5,1)</f>
        <v>0</v>
      </c>
      <c r="U504" s="69" t="str">
        <f aca="false">T504</f>
        <v>0</v>
      </c>
      <c r="V504" s="53" t="s">
        <v>80</v>
      </c>
      <c r="W504" s="70" t="s">
        <v>73</v>
      </c>
      <c r="X504" s="68" t="str">
        <f aca="false">MID(J500,5,1)</f>
        <v>0</v>
      </c>
      <c r="Y504" s="69" t="str">
        <f aca="false">X504</f>
        <v>0</v>
      </c>
      <c r="Z504" s="53" t="s">
        <v>80</v>
      </c>
      <c r="AA504" s="70" t="s">
        <v>73</v>
      </c>
      <c r="AB504" s="68" t="str">
        <f aca="false">MID(K500,5,1)</f>
        <v>0</v>
      </c>
      <c r="AC504" s="69" t="str">
        <f aca="false">AB504</f>
        <v>0</v>
      </c>
      <c r="AD504" s="53" t="s">
        <v>80</v>
      </c>
      <c r="AE504" s="70" t="s">
        <v>73</v>
      </c>
      <c r="AF504" s="68" t="str">
        <f aca="false">MID(L500,5,1)</f>
        <v>0</v>
      </c>
      <c r="AG504" s="69" t="str">
        <f aca="false">AF504</f>
        <v>0</v>
      </c>
      <c r="AH504" s="53" t="s">
        <v>80</v>
      </c>
      <c r="AI504" s="70" t="s">
        <v>73</v>
      </c>
      <c r="AJ504" s="66"/>
      <c r="AK504" s="66"/>
    </row>
    <row r="505" customFormat="false" ht="15" hidden="false" customHeight="false" outlineLevel="0" collapsed="false">
      <c r="C505" s="53" t="s">
        <v>71</v>
      </c>
      <c r="D505" s="45" t="str">
        <f aca="false">HEX2BIN(D504,8)</f>
        <v>00000111</v>
      </c>
      <c r="E505" s="45" t="str">
        <f aca="false">HEX2BIN(E504,8)</f>
        <v>00100000</v>
      </c>
      <c r="F505" s="45" t="str">
        <f aca="false">HEX2BIN(F504,8)</f>
        <v>00000100</v>
      </c>
      <c r="G505" s="45" t="str">
        <f aca="false">HEX2BIN(G504,8)</f>
        <v>01000011</v>
      </c>
      <c r="H505" s="82" t="str">
        <f aca="false">Q500&amp;Q501&amp;Q502&amp;Q503&amp;Q504&amp;Q505&amp;Q506&amp;Q507</f>
        <v>00000000</v>
      </c>
      <c r="I505" s="45" t="str">
        <f aca="false">U500&amp;U501&amp;U502&amp;U503&amp;U504&amp;U505&amp;U506&amp;U507</f>
        <v>00000000</v>
      </c>
      <c r="J505" s="82" t="str">
        <f aca="false">Y500&amp;Y501&amp;Y502&amp;Y503&amp;Y504&amp;Y505&amp;Y506&amp;Y507</f>
        <v>00000000</v>
      </c>
      <c r="K505" s="82" t="str">
        <f aca="false">AC500&amp;AC501&amp;AC502&amp;AC503&amp;AC504&amp;AC505&amp;AC506&amp;AC507</f>
        <v>00000000</v>
      </c>
      <c r="L505" s="45" t="str">
        <f aca="false">AG500&amp;AG501&amp;AG502&amp;AG503&amp;AG504&amp;AG505&amp;AG506&amp;AG507</f>
        <v>00000000</v>
      </c>
      <c r="M505" s="45" t="str">
        <f aca="false">DEC2HEX(M506)</f>
        <v>6E</v>
      </c>
      <c r="N505" s="46"/>
      <c r="P505" s="68" t="str">
        <f aca="false">MID(H500,6,1)</f>
        <v>0</v>
      </c>
      <c r="Q505" s="69" t="str">
        <f aca="false">P505</f>
        <v>0</v>
      </c>
      <c r="R505" s="53" t="s">
        <v>83</v>
      </c>
      <c r="S505" s="70" t="s">
        <v>73</v>
      </c>
      <c r="T505" s="68" t="str">
        <f aca="false">MID(I500,6,1)</f>
        <v>0</v>
      </c>
      <c r="U505" s="69" t="str">
        <f aca="false">T505</f>
        <v>0</v>
      </c>
      <c r="V505" s="53" t="s">
        <v>83</v>
      </c>
      <c r="W505" s="70" t="s">
        <v>73</v>
      </c>
      <c r="X505" s="68" t="str">
        <f aca="false">MID(J500,6,1)</f>
        <v>0</v>
      </c>
      <c r="Y505" s="69" t="str">
        <f aca="false">X505</f>
        <v>0</v>
      </c>
      <c r="Z505" s="53" t="s">
        <v>83</v>
      </c>
      <c r="AA505" s="70" t="s">
        <v>73</v>
      </c>
      <c r="AB505" s="68" t="str">
        <f aca="false">MID(K500,6,1)</f>
        <v>0</v>
      </c>
      <c r="AC505" s="69" t="str">
        <f aca="false">AB505</f>
        <v>0</v>
      </c>
      <c r="AD505" s="53" t="s">
        <v>83</v>
      </c>
      <c r="AE505" s="70" t="s">
        <v>73</v>
      </c>
      <c r="AF505" s="68" t="str">
        <f aca="false">MID(L500,6,1)</f>
        <v>0</v>
      </c>
      <c r="AG505" s="69" t="str">
        <f aca="false">AF505</f>
        <v>0</v>
      </c>
      <c r="AH505" s="53" t="s">
        <v>83</v>
      </c>
      <c r="AI505" s="70" t="s">
        <v>73</v>
      </c>
      <c r="AJ505" s="66"/>
      <c r="AK505" s="66"/>
    </row>
    <row r="506" customFormat="false" ht="15" hidden="false" customHeight="false" outlineLevel="0" collapsed="false">
      <c r="C506" s="53" t="s">
        <v>75</v>
      </c>
      <c r="D506" s="45" t="n">
        <f aca="false">HEX2DEC(D504)</f>
        <v>7</v>
      </c>
      <c r="E506" s="45" t="n">
        <f aca="false">HEX2DEC(E504)</f>
        <v>32</v>
      </c>
      <c r="F506" s="45" t="n">
        <f aca="false">HEX2DEC(F504)</f>
        <v>4</v>
      </c>
      <c r="G506" s="45" t="n">
        <f aca="false">HEX2DEC(G504)</f>
        <v>67</v>
      </c>
      <c r="H506" s="45" t="n">
        <f aca="false">HEX2DEC(H504)</f>
        <v>0</v>
      </c>
      <c r="I506" s="45" t="n">
        <f aca="false">HEX2DEC(I504)</f>
        <v>0</v>
      </c>
      <c r="J506" s="45" t="n">
        <f aca="false">HEX2DEC(J504)</f>
        <v>0</v>
      </c>
      <c r="K506" s="45" t="n">
        <f aca="false">HEX2DEC(K504)</f>
        <v>0</v>
      </c>
      <c r="L506" s="45" t="n">
        <f aca="false">HEX2DEC(L504)</f>
        <v>0</v>
      </c>
      <c r="M506" s="45" t="n">
        <f aca="false">SUM(D506:L506)</f>
        <v>110</v>
      </c>
      <c r="N506" s="46"/>
      <c r="P506" s="68" t="str">
        <f aca="false">MID(H500,7,1)</f>
        <v>0</v>
      </c>
      <c r="Q506" s="69" t="str">
        <f aca="false">P506</f>
        <v>0</v>
      </c>
      <c r="R506" s="53" t="s">
        <v>84</v>
      </c>
      <c r="S506" s="70" t="s">
        <v>73</v>
      </c>
      <c r="T506" s="68" t="str">
        <f aca="false">MID(I500,7,1)</f>
        <v>0</v>
      </c>
      <c r="U506" s="69" t="str">
        <f aca="false">T506</f>
        <v>0</v>
      </c>
      <c r="V506" s="53" t="s">
        <v>84</v>
      </c>
      <c r="W506" s="70" t="s">
        <v>73</v>
      </c>
      <c r="X506" s="68" t="str">
        <f aca="false">MID(J500,7,1)</f>
        <v>0</v>
      </c>
      <c r="Y506" s="69" t="str">
        <f aca="false">X506</f>
        <v>0</v>
      </c>
      <c r="Z506" s="53" t="s">
        <v>84</v>
      </c>
      <c r="AA506" s="70" t="s">
        <v>73</v>
      </c>
      <c r="AB506" s="68" t="str">
        <f aca="false">MID(K500,7,1)</f>
        <v>0</v>
      </c>
      <c r="AC506" s="69" t="str">
        <f aca="false">AB506</f>
        <v>0</v>
      </c>
      <c r="AD506" s="53" t="s">
        <v>84</v>
      </c>
      <c r="AE506" s="70" t="s">
        <v>73</v>
      </c>
      <c r="AF506" s="68" t="str">
        <f aca="false">MID(L500,7,1)</f>
        <v>0</v>
      </c>
      <c r="AG506" s="69" t="str">
        <f aca="false">AF506</f>
        <v>0</v>
      </c>
      <c r="AH506" s="53" t="s">
        <v>84</v>
      </c>
      <c r="AI506" s="70" t="s">
        <v>73</v>
      </c>
      <c r="AJ506" s="66"/>
      <c r="AK506" s="66"/>
    </row>
    <row r="507" customFormat="false" ht="15.75" hidden="false" customHeight="false" outlineLevel="0" collapsed="false">
      <c r="C507" s="83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5"/>
      <c r="P507" s="86" t="str">
        <f aca="false">MID(H500,8,1)</f>
        <v>0</v>
      </c>
      <c r="Q507" s="93" t="str">
        <f aca="false">P507</f>
        <v>0</v>
      </c>
      <c r="R507" s="83" t="s">
        <v>86</v>
      </c>
      <c r="S507" s="34" t="s">
        <v>73</v>
      </c>
      <c r="T507" s="86" t="str">
        <f aca="false">MID(I500,8,1)</f>
        <v>0</v>
      </c>
      <c r="U507" s="93" t="str">
        <f aca="false">T507</f>
        <v>0</v>
      </c>
      <c r="V507" s="83" t="s">
        <v>86</v>
      </c>
      <c r="W507" s="34" t="s">
        <v>73</v>
      </c>
      <c r="X507" s="86" t="str">
        <f aca="false">MID(J500,8,1)</f>
        <v>0</v>
      </c>
      <c r="Y507" s="93" t="str">
        <f aca="false">X507</f>
        <v>0</v>
      </c>
      <c r="Z507" s="83" t="s">
        <v>86</v>
      </c>
      <c r="AA507" s="34" t="s">
        <v>73</v>
      </c>
      <c r="AB507" s="86" t="str">
        <f aca="false">MID(K500,8,1)</f>
        <v>0</v>
      </c>
      <c r="AC507" s="93" t="str">
        <f aca="false">AB507</f>
        <v>0</v>
      </c>
      <c r="AD507" s="83" t="s">
        <v>86</v>
      </c>
      <c r="AE507" s="34" t="s">
        <v>73</v>
      </c>
      <c r="AF507" s="86" t="str">
        <f aca="false">MID(L500,8,1)</f>
        <v>0</v>
      </c>
      <c r="AG507" s="93" t="str">
        <f aca="false">AF507</f>
        <v>0</v>
      </c>
      <c r="AH507" s="83" t="s">
        <v>86</v>
      </c>
      <c r="AI507" s="34" t="s">
        <v>73</v>
      </c>
      <c r="AJ507" s="66"/>
      <c r="AK507" s="66"/>
    </row>
    <row r="508" customFormat="false" ht="15.75" hidden="false" customHeight="false" outlineLevel="0" collapsed="false">
      <c r="C508" s="40"/>
      <c r="D508" s="41"/>
      <c r="E508" s="41"/>
      <c r="F508" s="41"/>
      <c r="G508" s="41"/>
      <c r="H508" s="41"/>
      <c r="I508" s="41"/>
      <c r="J508" s="41"/>
      <c r="K508" s="41"/>
      <c r="L508" s="41"/>
      <c r="M508" s="41" t="s">
        <v>47</v>
      </c>
      <c r="N508" s="42"/>
      <c r="P508" s="43" t="s">
        <v>472</v>
      </c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</row>
    <row r="509" customFormat="false" ht="15.75" hidden="false" customHeight="false" outlineLevel="0" collapsed="false">
      <c r="C509" s="53"/>
      <c r="D509" s="44" t="s">
        <v>473</v>
      </c>
      <c r="E509" s="44"/>
      <c r="F509" s="44"/>
      <c r="G509" s="44"/>
      <c r="H509" s="45" t="s">
        <v>50</v>
      </c>
      <c r="I509" s="45" t="s">
        <v>51</v>
      </c>
      <c r="J509" s="45" t="s">
        <v>52</v>
      </c>
      <c r="K509" s="45" t="s">
        <v>53</v>
      </c>
      <c r="L509" s="45" t="s">
        <v>54</v>
      </c>
      <c r="M509" s="45" t="s">
        <v>55</v>
      </c>
      <c r="N509" s="46"/>
      <c r="P509" s="47" t="s">
        <v>56</v>
      </c>
      <c r="Q509" s="47"/>
      <c r="R509" s="47"/>
      <c r="S509" s="47"/>
      <c r="T509" s="48" t="s">
        <v>305</v>
      </c>
      <c r="U509" s="48"/>
      <c r="V509" s="48"/>
      <c r="W509" s="48"/>
      <c r="X509" s="49" t="s">
        <v>474</v>
      </c>
      <c r="Y509" s="49"/>
      <c r="Z509" s="49"/>
      <c r="AA509" s="49"/>
      <c r="AB509" s="50" t="s">
        <v>59</v>
      </c>
      <c r="AC509" s="50"/>
      <c r="AD509" s="50"/>
      <c r="AE509" s="50"/>
      <c r="AF509" s="92" t="s">
        <v>103</v>
      </c>
      <c r="AG509" s="92"/>
      <c r="AH509" s="92"/>
      <c r="AI509" s="92"/>
      <c r="AJ509" s="52" t="s">
        <v>61</v>
      </c>
      <c r="AK509" s="52"/>
    </row>
    <row r="510" customFormat="false" ht="15.75" hidden="false" customHeight="false" outlineLevel="0" collapsed="false">
      <c r="C510" s="53" t="s">
        <v>62</v>
      </c>
      <c r="D510" s="54" t="s">
        <v>63</v>
      </c>
      <c r="E510" s="55" t="s">
        <v>131</v>
      </c>
      <c r="F510" s="74" t="str">
        <f aca="false">MID(A48,4,2)</f>
        <v>04</v>
      </c>
      <c r="G510" s="56" t="s">
        <v>205</v>
      </c>
      <c r="H510" s="78" t="str">
        <f aca="false">MID(A48,8,2)</f>
        <v>00</v>
      </c>
      <c r="I510" s="115" t="str">
        <f aca="false">MID(A48,10,2)</f>
        <v>00</v>
      </c>
      <c r="J510" s="115" t="str">
        <f aca="false">MID(A48,12,2)</f>
        <v>00</v>
      </c>
      <c r="K510" s="116" t="str">
        <f aca="false">MID(A48,14,2)</f>
        <v>00</v>
      </c>
      <c r="L510" s="116" t="str">
        <f aca="false">MID(A48,16,2)</f>
        <v>00</v>
      </c>
      <c r="M510" s="117" t="str">
        <f aca="false">MID(A48,18,2)</f>
        <v>00</v>
      </c>
      <c r="N510" s="46" t="s">
        <v>67</v>
      </c>
      <c r="P510" s="62" t="s">
        <v>67</v>
      </c>
      <c r="Q510" s="63" t="s">
        <v>68</v>
      </c>
      <c r="R510" s="64" t="s">
        <v>69</v>
      </c>
      <c r="S510" s="46"/>
      <c r="T510" s="89"/>
      <c r="U510" s="89"/>
      <c r="V510" s="89"/>
      <c r="W510" s="89"/>
      <c r="X510" s="89"/>
      <c r="Y510" s="89"/>
      <c r="Z510" s="89"/>
      <c r="AA510" s="89"/>
      <c r="AB510" s="62" t="s">
        <v>67</v>
      </c>
      <c r="AC510" s="63" t="s">
        <v>68</v>
      </c>
      <c r="AD510" s="64" t="s">
        <v>69</v>
      </c>
      <c r="AE510" s="46"/>
      <c r="AF510" s="62" t="s">
        <v>67</v>
      </c>
      <c r="AG510" s="63" t="s">
        <v>68</v>
      </c>
      <c r="AH510" s="64" t="s">
        <v>69</v>
      </c>
      <c r="AI510" s="65"/>
      <c r="AJ510" s="66" t="s">
        <v>70</v>
      </c>
      <c r="AK510" s="66"/>
    </row>
    <row r="511" customFormat="false" ht="15" hidden="false" customHeight="false" outlineLevel="0" collapsed="false">
      <c r="C511" s="53" t="s">
        <v>71</v>
      </c>
      <c r="D511" s="45" t="str">
        <f aca="false">HEX2BIN(D510,8)</f>
        <v>00000111</v>
      </c>
      <c r="E511" s="45" t="str">
        <f aca="false">HEX2BIN(E510,8)</f>
        <v>00100000</v>
      </c>
      <c r="F511" s="45" t="str">
        <f aca="false">HEX2BIN(F510,8)</f>
        <v>00000100</v>
      </c>
      <c r="G511" s="45" t="str">
        <f aca="false">HEX2BIN(G510,8)</f>
        <v>01000100</v>
      </c>
      <c r="H511" s="45" t="str">
        <f aca="false">HEX2BIN(H510,8)</f>
        <v>00000000</v>
      </c>
      <c r="I511" s="45" t="str">
        <f aca="false">HEX2BIN(I510,8)</f>
        <v>00000000</v>
      </c>
      <c r="J511" s="45" t="str">
        <f aca="false">HEX2BIN(J510,8)</f>
        <v>00000000</v>
      </c>
      <c r="K511" s="45" t="str">
        <f aca="false">HEX2BIN(K510,8)</f>
        <v>00000000</v>
      </c>
      <c r="L511" s="45" t="str">
        <f aca="false">HEX2BIN(L510,8)</f>
        <v>00000000</v>
      </c>
      <c r="M511" s="65"/>
      <c r="N511" s="46"/>
      <c r="P511" s="68" t="str">
        <f aca="false">MID(H511,1,1)</f>
        <v>0</v>
      </c>
      <c r="Q511" s="69" t="str">
        <f aca="false">P511</f>
        <v>0</v>
      </c>
      <c r="R511" s="53" t="s">
        <v>72</v>
      </c>
      <c r="S511" s="70" t="s">
        <v>73</v>
      </c>
      <c r="T511" s="89"/>
      <c r="U511" s="89"/>
      <c r="V511" s="89"/>
      <c r="W511" s="89"/>
      <c r="X511" s="89"/>
      <c r="Y511" s="89"/>
      <c r="Z511" s="89"/>
      <c r="AA511" s="89"/>
      <c r="AB511" s="68" t="str">
        <f aca="false">MID(K511,1,1)</f>
        <v>0</v>
      </c>
      <c r="AC511" s="69" t="str">
        <f aca="false">AB511</f>
        <v>0</v>
      </c>
      <c r="AD511" s="53" t="s">
        <v>72</v>
      </c>
      <c r="AE511" s="70" t="s">
        <v>73</v>
      </c>
      <c r="AF511" s="68" t="str">
        <f aca="false">MID(L511,1,1)</f>
        <v>0</v>
      </c>
      <c r="AG511" s="69" t="str">
        <f aca="false">AF511</f>
        <v>0</v>
      </c>
      <c r="AH511" s="53" t="s">
        <v>72</v>
      </c>
      <c r="AI511" s="70" t="s">
        <v>73</v>
      </c>
      <c r="AJ511" s="66"/>
      <c r="AK511" s="66"/>
    </row>
    <row r="512" customFormat="false" ht="15" hidden="false" customHeight="false" outlineLevel="0" collapsed="false">
      <c r="C512" s="53" t="s">
        <v>75</v>
      </c>
      <c r="D512" s="45" t="n">
        <f aca="false">HEX2DEC(D510)</f>
        <v>7</v>
      </c>
      <c r="E512" s="45" t="n">
        <f aca="false">HEX2DEC(E510)</f>
        <v>32</v>
      </c>
      <c r="F512" s="45" t="n">
        <f aca="false">HEX2DEC(F510)</f>
        <v>4</v>
      </c>
      <c r="G512" s="45" t="n">
        <f aca="false">HEX2DEC(G510)</f>
        <v>68</v>
      </c>
      <c r="H512" s="45" t="n">
        <f aca="false">HEX2DEC(H510)</f>
        <v>0</v>
      </c>
      <c r="I512" s="45" t="n">
        <f aca="false">HEX2DEC(I510)</f>
        <v>0</v>
      </c>
      <c r="J512" s="45" t="n">
        <f aca="false">HEX2DEC(J510)</f>
        <v>0</v>
      </c>
      <c r="K512" s="45" t="n">
        <f aca="false">HEX2DEC(K510)</f>
        <v>0</v>
      </c>
      <c r="L512" s="45" t="n">
        <f aca="false">HEX2DEC(L510)</f>
        <v>0</v>
      </c>
      <c r="M512" s="45" t="n">
        <f aca="false">SUM(D512:L512)</f>
        <v>111</v>
      </c>
      <c r="N512" s="46"/>
      <c r="P512" s="68" t="str">
        <f aca="false">MID(H511,2,1)</f>
        <v>0</v>
      </c>
      <c r="Q512" s="69" t="str">
        <f aca="false">P512</f>
        <v>0</v>
      </c>
      <c r="R512" s="53" t="s">
        <v>76</v>
      </c>
      <c r="S512" s="70" t="s">
        <v>73</v>
      </c>
      <c r="T512" s="89"/>
      <c r="U512" s="89"/>
      <c r="V512" s="89"/>
      <c r="W512" s="89"/>
      <c r="X512" s="89"/>
      <c r="Y512" s="89"/>
      <c r="Z512" s="89"/>
      <c r="AA512" s="89"/>
      <c r="AB512" s="68" t="str">
        <f aca="false">MID(K511,2,1)</f>
        <v>0</v>
      </c>
      <c r="AC512" s="69" t="str">
        <f aca="false">AB512</f>
        <v>0</v>
      </c>
      <c r="AD512" s="53" t="s">
        <v>76</v>
      </c>
      <c r="AE512" s="70" t="s">
        <v>73</v>
      </c>
      <c r="AF512" s="68" t="str">
        <f aca="false">MID(L511,2,1)</f>
        <v>0</v>
      </c>
      <c r="AG512" s="69" t="str">
        <f aca="false">AF512</f>
        <v>0</v>
      </c>
      <c r="AH512" s="53" t="s">
        <v>76</v>
      </c>
      <c r="AI512" s="70" t="s">
        <v>73</v>
      </c>
      <c r="AJ512" s="66"/>
      <c r="AK512" s="66"/>
    </row>
    <row r="513" customFormat="false" ht="15" hidden="false" customHeight="false" outlineLevel="0" collapsed="false">
      <c r="C513" s="53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46"/>
      <c r="P513" s="68" t="str">
        <f aca="false">MID(H511,3,1)</f>
        <v>0</v>
      </c>
      <c r="Q513" s="69" t="str">
        <f aca="false">P513</f>
        <v>0</v>
      </c>
      <c r="R513" s="53" t="s">
        <v>78</v>
      </c>
      <c r="S513" s="70" t="s">
        <v>73</v>
      </c>
      <c r="T513" s="89"/>
      <c r="U513" s="89"/>
      <c r="V513" s="89"/>
      <c r="W513" s="89"/>
      <c r="X513" s="89"/>
      <c r="Y513" s="89"/>
      <c r="Z513" s="89"/>
      <c r="AA513" s="89"/>
      <c r="AB513" s="68" t="str">
        <f aca="false">MID(K511,3,1)</f>
        <v>0</v>
      </c>
      <c r="AC513" s="69" t="str">
        <f aca="false">AB513</f>
        <v>0</v>
      </c>
      <c r="AD513" s="53" t="s">
        <v>78</v>
      </c>
      <c r="AE513" s="70" t="s">
        <v>73</v>
      </c>
      <c r="AF513" s="68" t="str">
        <f aca="false">MID(L511,3,1)</f>
        <v>0</v>
      </c>
      <c r="AG513" s="69" t="str">
        <f aca="false">AF513</f>
        <v>0</v>
      </c>
      <c r="AH513" s="53" t="s">
        <v>78</v>
      </c>
      <c r="AI513" s="70" t="s">
        <v>73</v>
      </c>
      <c r="AJ513" s="66"/>
      <c r="AK513" s="66"/>
    </row>
    <row r="514" customFormat="false" ht="15.75" hidden="false" customHeight="false" outlineLevel="0" collapsed="false">
      <c r="C514" s="53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46"/>
      <c r="P514" s="68" t="str">
        <f aca="false">MID(H511,4,1)</f>
        <v>0</v>
      </c>
      <c r="Q514" s="69" t="str">
        <f aca="false">P514</f>
        <v>0</v>
      </c>
      <c r="R514" s="53" t="s">
        <v>79</v>
      </c>
      <c r="S514" s="70" t="s">
        <v>73</v>
      </c>
      <c r="T514" s="89"/>
      <c r="U514" s="89"/>
      <c r="V514" s="89"/>
      <c r="W514" s="89"/>
      <c r="X514" s="89"/>
      <c r="Y514" s="89"/>
      <c r="Z514" s="89"/>
      <c r="AA514" s="89"/>
      <c r="AB514" s="68" t="str">
        <f aca="false">MID(K511,4,1)</f>
        <v>0</v>
      </c>
      <c r="AC514" s="69" t="str">
        <f aca="false">AB514</f>
        <v>0</v>
      </c>
      <c r="AD514" s="53" t="s">
        <v>79</v>
      </c>
      <c r="AE514" s="70" t="s">
        <v>73</v>
      </c>
      <c r="AF514" s="68" t="str">
        <f aca="false">MID(L511,4,1)</f>
        <v>0</v>
      </c>
      <c r="AG514" s="69" t="str">
        <f aca="false">AF514</f>
        <v>0</v>
      </c>
      <c r="AH514" s="53" t="s">
        <v>79</v>
      </c>
      <c r="AI514" s="70" t="s">
        <v>73</v>
      </c>
      <c r="AJ514" s="66"/>
      <c r="AK514" s="66"/>
    </row>
    <row r="515" customFormat="false" ht="15.75" hidden="false" customHeight="false" outlineLevel="0" collapsed="false">
      <c r="C515" s="53" t="s">
        <v>62</v>
      </c>
      <c r="D515" s="73" t="str">
        <f aca="false">D510</f>
        <v>07</v>
      </c>
      <c r="E515" s="74" t="str">
        <f aca="false">E510</f>
        <v>20</v>
      </c>
      <c r="F515" s="74" t="str">
        <f aca="false">F510</f>
        <v>04</v>
      </c>
      <c r="G515" s="75" t="str">
        <f aca="false">G510</f>
        <v>44</v>
      </c>
      <c r="H515" s="76" t="str">
        <f aca="false">BIN2HEX(H516,2)</f>
        <v>00</v>
      </c>
      <c r="I515" s="130" t="str">
        <f aca="false">I510</f>
        <v>00</v>
      </c>
      <c r="J515" s="139" t="str">
        <f aca="false">J510</f>
        <v>00</v>
      </c>
      <c r="K515" s="79" t="str">
        <f aca="false">BIN2HEX(K516,2)</f>
        <v>00</v>
      </c>
      <c r="L515" s="80" t="str">
        <f aca="false">BIN2HEX(L516,2)</f>
        <v>00</v>
      </c>
      <c r="M515" s="81" t="str">
        <f aca="false">IF(LEN(M516)&gt;2,MID(M516,2,2),M516)</f>
        <v>6F</v>
      </c>
      <c r="N515" s="46" t="s">
        <v>68</v>
      </c>
      <c r="P515" s="68" t="str">
        <f aca="false">MID(H511,5,1)</f>
        <v>0</v>
      </c>
      <c r="Q515" s="69" t="str">
        <f aca="false">P515</f>
        <v>0</v>
      </c>
      <c r="R515" s="53" t="s">
        <v>80</v>
      </c>
      <c r="S515" s="70" t="s">
        <v>73</v>
      </c>
      <c r="T515" s="89"/>
      <c r="U515" s="89"/>
      <c r="V515" s="89"/>
      <c r="W515" s="89"/>
      <c r="X515" s="89"/>
      <c r="Y515" s="89"/>
      <c r="Z515" s="89"/>
      <c r="AA515" s="89"/>
      <c r="AB515" s="68" t="str">
        <f aca="false">MID(K511,5,1)</f>
        <v>0</v>
      </c>
      <c r="AC515" s="69" t="str">
        <f aca="false">AB515</f>
        <v>0</v>
      </c>
      <c r="AD515" s="53" t="s">
        <v>80</v>
      </c>
      <c r="AE515" s="70" t="s">
        <v>73</v>
      </c>
      <c r="AF515" s="68" t="str">
        <f aca="false">MID(L511,5,1)</f>
        <v>0</v>
      </c>
      <c r="AG515" s="69" t="str">
        <f aca="false">AF515</f>
        <v>0</v>
      </c>
      <c r="AH515" s="53" t="s">
        <v>80</v>
      </c>
      <c r="AI515" s="70" t="s">
        <v>73</v>
      </c>
      <c r="AJ515" s="66"/>
      <c r="AK515" s="66"/>
    </row>
    <row r="516" customFormat="false" ht="15" hidden="false" customHeight="false" outlineLevel="0" collapsed="false">
      <c r="C516" s="53" t="s">
        <v>71</v>
      </c>
      <c r="D516" s="45" t="str">
        <f aca="false">HEX2BIN(D515,8)</f>
        <v>00000111</v>
      </c>
      <c r="E516" s="45" t="str">
        <f aca="false">HEX2BIN(E515,8)</f>
        <v>00100000</v>
      </c>
      <c r="F516" s="45" t="str">
        <f aca="false">HEX2BIN(F515,8)</f>
        <v>00000100</v>
      </c>
      <c r="G516" s="45" t="str">
        <f aca="false">HEX2BIN(G515,8)</f>
        <v>01000100</v>
      </c>
      <c r="H516" s="82" t="str">
        <f aca="false">Q511&amp;Q512&amp;Q513&amp;Q514&amp;Q515&amp;Q516&amp;Q517&amp;Q518</f>
        <v>00000000</v>
      </c>
      <c r="I516" s="45"/>
      <c r="J516" s="82"/>
      <c r="K516" s="82" t="str">
        <f aca="false">AC511&amp;AC512&amp;AC513&amp;AC514&amp;AC515&amp;AC516&amp;AC517&amp;AC518</f>
        <v>00000000</v>
      </c>
      <c r="L516" s="45" t="str">
        <f aca="false">AG511&amp;AG512&amp;AG513&amp;AG514&amp;AG515&amp;AG516&amp;AG517&amp;AG518</f>
        <v>00000000</v>
      </c>
      <c r="M516" s="45" t="str">
        <f aca="false">DEC2HEX(M517)</f>
        <v>6F</v>
      </c>
      <c r="N516" s="46"/>
      <c r="P516" s="68" t="str">
        <f aca="false">MID(H511,6,1)</f>
        <v>0</v>
      </c>
      <c r="Q516" s="69" t="str">
        <f aca="false">P516</f>
        <v>0</v>
      </c>
      <c r="R516" s="53" t="s">
        <v>83</v>
      </c>
      <c r="S516" s="70" t="s">
        <v>73</v>
      </c>
      <c r="T516" s="89"/>
      <c r="U516" s="89"/>
      <c r="V516" s="89"/>
      <c r="W516" s="89"/>
      <c r="X516" s="89"/>
      <c r="Y516" s="89"/>
      <c r="Z516" s="89"/>
      <c r="AA516" s="89"/>
      <c r="AB516" s="68" t="str">
        <f aca="false">MID(K511,6,1)</f>
        <v>0</v>
      </c>
      <c r="AC516" s="69" t="str">
        <f aca="false">AB516</f>
        <v>0</v>
      </c>
      <c r="AD516" s="53" t="s">
        <v>83</v>
      </c>
      <c r="AE516" s="70" t="s">
        <v>73</v>
      </c>
      <c r="AF516" s="68" t="str">
        <f aca="false">MID(L511,6,1)</f>
        <v>0</v>
      </c>
      <c r="AG516" s="69" t="str">
        <f aca="false">AF516</f>
        <v>0</v>
      </c>
      <c r="AH516" s="53" t="s">
        <v>83</v>
      </c>
      <c r="AI516" s="70" t="s">
        <v>73</v>
      </c>
      <c r="AJ516" s="66"/>
      <c r="AK516" s="66"/>
    </row>
    <row r="517" customFormat="false" ht="15" hidden="false" customHeight="false" outlineLevel="0" collapsed="false">
      <c r="C517" s="53" t="s">
        <v>75</v>
      </c>
      <c r="D517" s="45" t="n">
        <f aca="false">HEX2DEC(D515)</f>
        <v>7</v>
      </c>
      <c r="E517" s="45" t="n">
        <f aca="false">HEX2DEC(E515)</f>
        <v>32</v>
      </c>
      <c r="F517" s="45" t="n">
        <f aca="false">HEX2DEC(F515)</f>
        <v>4</v>
      </c>
      <c r="G517" s="45" t="n">
        <f aca="false">HEX2DEC(G515)</f>
        <v>68</v>
      </c>
      <c r="H517" s="45" t="n">
        <f aca="false">HEX2DEC(H515)</f>
        <v>0</v>
      </c>
      <c r="I517" s="45" t="n">
        <f aca="false">HEX2DEC(I515)</f>
        <v>0</v>
      </c>
      <c r="J517" s="45" t="n">
        <f aca="false">HEX2DEC(J515)</f>
        <v>0</v>
      </c>
      <c r="K517" s="45" t="n">
        <f aca="false">HEX2DEC(K515)</f>
        <v>0</v>
      </c>
      <c r="L517" s="45" t="n">
        <f aca="false">HEX2DEC(L515)</f>
        <v>0</v>
      </c>
      <c r="M517" s="45" t="n">
        <f aca="false">SUM(D517:L517)</f>
        <v>111</v>
      </c>
      <c r="N517" s="46"/>
      <c r="P517" s="68" t="str">
        <f aca="false">MID(H511,7,1)</f>
        <v>0</v>
      </c>
      <c r="Q517" s="69" t="str">
        <f aca="false">P517</f>
        <v>0</v>
      </c>
      <c r="R517" s="53" t="s">
        <v>84</v>
      </c>
      <c r="S517" s="70" t="s">
        <v>73</v>
      </c>
      <c r="T517" s="89"/>
      <c r="U517" s="89"/>
      <c r="V517" s="89"/>
      <c r="W517" s="89"/>
      <c r="X517" s="89"/>
      <c r="Y517" s="89"/>
      <c r="Z517" s="89"/>
      <c r="AA517" s="89"/>
      <c r="AB517" s="68" t="str">
        <f aca="false">MID(K511,7,1)</f>
        <v>0</v>
      </c>
      <c r="AC517" s="69" t="str">
        <f aca="false">AB517</f>
        <v>0</v>
      </c>
      <c r="AD517" s="53" t="s">
        <v>84</v>
      </c>
      <c r="AE517" s="70" t="s">
        <v>73</v>
      </c>
      <c r="AF517" s="68" t="str">
        <f aca="false">MID(L511,7,1)</f>
        <v>0</v>
      </c>
      <c r="AG517" s="69" t="str">
        <f aca="false">AF517</f>
        <v>0</v>
      </c>
      <c r="AH517" s="53" t="s">
        <v>84</v>
      </c>
      <c r="AI517" s="70" t="s">
        <v>73</v>
      </c>
      <c r="AJ517" s="66"/>
      <c r="AK517" s="66"/>
    </row>
    <row r="518" customFormat="false" ht="15.75" hidden="false" customHeight="false" outlineLevel="0" collapsed="false">
      <c r="C518" s="83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5"/>
      <c r="P518" s="86" t="str">
        <f aca="false">MID(H511,8,1)</f>
        <v>0</v>
      </c>
      <c r="Q518" s="93" t="str">
        <f aca="false">P518</f>
        <v>0</v>
      </c>
      <c r="R518" s="83" t="s">
        <v>86</v>
      </c>
      <c r="S518" s="34" t="s">
        <v>73</v>
      </c>
      <c r="T518" s="89"/>
      <c r="U518" s="89"/>
      <c r="V518" s="89"/>
      <c r="W518" s="89"/>
      <c r="X518" s="89"/>
      <c r="Y518" s="89"/>
      <c r="Z518" s="89"/>
      <c r="AA518" s="89"/>
      <c r="AB518" s="86" t="str">
        <f aca="false">MID(K511,8,1)</f>
        <v>0</v>
      </c>
      <c r="AC518" s="93" t="str">
        <f aca="false">AB518</f>
        <v>0</v>
      </c>
      <c r="AD518" s="83" t="s">
        <v>86</v>
      </c>
      <c r="AE518" s="34" t="s">
        <v>73</v>
      </c>
      <c r="AF518" s="86" t="str">
        <f aca="false">MID(L511,8,1)</f>
        <v>0</v>
      </c>
      <c r="AG518" s="93" t="str">
        <f aca="false">AF518</f>
        <v>0</v>
      </c>
      <c r="AH518" s="83" t="s">
        <v>86</v>
      </c>
      <c r="AI518" s="34" t="s">
        <v>73</v>
      </c>
      <c r="AJ518" s="66"/>
      <c r="AK518" s="66"/>
    </row>
    <row r="519" customFormat="false" ht="15.75" hidden="false" customHeight="false" outlineLevel="0" collapsed="false">
      <c r="C519" s="40"/>
      <c r="D519" s="41"/>
      <c r="E519" s="41"/>
      <c r="F519" s="41"/>
      <c r="G519" s="41"/>
      <c r="H519" s="41"/>
      <c r="I519" s="41"/>
      <c r="J519" s="41"/>
      <c r="K519" s="41"/>
      <c r="L519" s="41"/>
      <c r="M519" s="41" t="s">
        <v>47</v>
      </c>
      <c r="N519" s="42"/>
      <c r="P519" s="43" t="s">
        <v>475</v>
      </c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</row>
    <row r="520" customFormat="false" ht="15.75" hidden="false" customHeight="false" outlineLevel="0" collapsed="false">
      <c r="C520" s="53"/>
      <c r="D520" s="44" t="s">
        <v>476</v>
      </c>
      <c r="E520" s="44"/>
      <c r="F520" s="44"/>
      <c r="G520" s="44"/>
      <c r="H520" s="45" t="s">
        <v>50</v>
      </c>
      <c r="I520" s="45" t="s">
        <v>51</v>
      </c>
      <c r="J520" s="45" t="s">
        <v>52</v>
      </c>
      <c r="K520" s="45" t="s">
        <v>53</v>
      </c>
      <c r="L520" s="45" t="s">
        <v>54</v>
      </c>
      <c r="M520" s="45" t="s">
        <v>55</v>
      </c>
      <c r="N520" s="46"/>
      <c r="P520" s="47" t="s">
        <v>56</v>
      </c>
      <c r="Q520" s="47"/>
      <c r="R520" s="47"/>
      <c r="S520" s="47"/>
      <c r="T520" s="48" t="s">
        <v>57</v>
      </c>
      <c r="U520" s="48"/>
      <c r="V520" s="48"/>
      <c r="W520" s="48"/>
      <c r="X520" s="49" t="s">
        <v>58</v>
      </c>
      <c r="Y520" s="49"/>
      <c r="Z520" s="49"/>
      <c r="AA520" s="49"/>
      <c r="AB520" s="50" t="s">
        <v>59</v>
      </c>
      <c r="AC520" s="50"/>
      <c r="AD520" s="50"/>
      <c r="AE520" s="50"/>
      <c r="AF520" s="92" t="s">
        <v>310</v>
      </c>
      <c r="AG520" s="92"/>
      <c r="AH520" s="92"/>
      <c r="AI520" s="92"/>
      <c r="AJ520" s="52" t="s">
        <v>61</v>
      </c>
      <c r="AK520" s="52"/>
    </row>
    <row r="521" customFormat="false" ht="15.75" hidden="false" customHeight="false" outlineLevel="0" collapsed="false">
      <c r="C521" s="53" t="s">
        <v>62</v>
      </c>
      <c r="D521" s="54" t="s">
        <v>63</v>
      </c>
      <c r="E521" s="55" t="s">
        <v>131</v>
      </c>
      <c r="F521" s="74" t="str">
        <f aca="false">MID(A49,4,2)</f>
        <v>04</v>
      </c>
      <c r="G521" s="56" t="s">
        <v>207</v>
      </c>
      <c r="H521" s="78" t="str">
        <f aca="false">MID(A49,8,2)</f>
        <v>00</v>
      </c>
      <c r="I521" s="115" t="str">
        <f aca="false">MID(A49,10,2)</f>
        <v>00</v>
      </c>
      <c r="J521" s="115" t="str">
        <f aca="false">MID(A49,12,2)</f>
        <v>00</v>
      </c>
      <c r="K521" s="116" t="str">
        <f aca="false">MID(A49,14,2)</f>
        <v>00</v>
      </c>
      <c r="L521" s="116" t="str">
        <f aca="false">MID(A49,16,2)</f>
        <v>00</v>
      </c>
      <c r="M521" s="117" t="str">
        <f aca="false">MID(A49,18,2)</f>
        <v>00</v>
      </c>
      <c r="N521" s="46" t="s">
        <v>67</v>
      </c>
      <c r="P521" s="62" t="s">
        <v>67</v>
      </c>
      <c r="Q521" s="63" t="s">
        <v>68</v>
      </c>
      <c r="R521" s="64" t="s">
        <v>69</v>
      </c>
      <c r="S521" s="46"/>
      <c r="T521" s="62" t="s">
        <v>67</v>
      </c>
      <c r="U521" s="63" t="s">
        <v>68</v>
      </c>
      <c r="V521" s="64" t="s">
        <v>69</v>
      </c>
      <c r="W521" s="46"/>
      <c r="X521" s="62" t="s">
        <v>67</v>
      </c>
      <c r="Y521" s="63" t="s">
        <v>68</v>
      </c>
      <c r="Z521" s="64" t="s">
        <v>69</v>
      </c>
      <c r="AA521" s="46"/>
      <c r="AB521" s="62" t="s">
        <v>67</v>
      </c>
      <c r="AC521" s="63" t="s">
        <v>68</v>
      </c>
      <c r="AD521" s="64" t="s">
        <v>69</v>
      </c>
      <c r="AE521" s="46"/>
      <c r="AF521" s="89"/>
      <c r="AG521" s="89"/>
      <c r="AH521" s="89"/>
      <c r="AI521" s="89"/>
      <c r="AJ521" s="66" t="s">
        <v>70</v>
      </c>
      <c r="AK521" s="66"/>
    </row>
    <row r="522" customFormat="false" ht="15" hidden="false" customHeight="false" outlineLevel="0" collapsed="false">
      <c r="C522" s="53" t="s">
        <v>71</v>
      </c>
      <c r="D522" s="45" t="str">
        <f aca="false">HEX2BIN(D521,8)</f>
        <v>00000111</v>
      </c>
      <c r="E522" s="45" t="str">
        <f aca="false">HEX2BIN(E521,8)</f>
        <v>00100000</v>
      </c>
      <c r="F522" s="45" t="str">
        <f aca="false">HEX2BIN(F521,8)</f>
        <v>00000100</v>
      </c>
      <c r="G522" s="45" t="str">
        <f aca="false">HEX2BIN(G521,8)</f>
        <v>01000101</v>
      </c>
      <c r="H522" s="45" t="str">
        <f aca="false">HEX2BIN(H521,8)</f>
        <v>00000000</v>
      </c>
      <c r="I522" s="45" t="str">
        <f aca="false">HEX2BIN(I521,8)</f>
        <v>00000000</v>
      </c>
      <c r="J522" s="45" t="str">
        <f aca="false">HEX2BIN(J521,8)</f>
        <v>00000000</v>
      </c>
      <c r="K522" s="45" t="str">
        <f aca="false">HEX2BIN(K521,8)</f>
        <v>00000000</v>
      </c>
      <c r="L522" s="45" t="str">
        <f aca="false">HEX2BIN(L521,8)</f>
        <v>00000000</v>
      </c>
      <c r="M522" s="65"/>
      <c r="N522" s="46"/>
      <c r="P522" s="68" t="str">
        <f aca="false">MID(H522,1,1)</f>
        <v>0</v>
      </c>
      <c r="Q522" s="69" t="str">
        <f aca="false">P522</f>
        <v>0</v>
      </c>
      <c r="R522" s="53" t="s">
        <v>72</v>
      </c>
      <c r="S522" s="70" t="s">
        <v>73</v>
      </c>
      <c r="T522" s="68" t="str">
        <f aca="false">MID(I522,1,1)</f>
        <v>0</v>
      </c>
      <c r="U522" s="69" t="str">
        <f aca="false">T522</f>
        <v>0</v>
      </c>
      <c r="V522" s="53" t="s">
        <v>72</v>
      </c>
      <c r="W522" s="70" t="s">
        <v>73</v>
      </c>
      <c r="X522" s="68" t="str">
        <f aca="false">MID(J522,1,1)</f>
        <v>0</v>
      </c>
      <c r="Y522" s="69" t="str">
        <f aca="false">X522</f>
        <v>0</v>
      </c>
      <c r="Z522" s="53" t="s">
        <v>72</v>
      </c>
      <c r="AA522" s="70" t="s">
        <v>73</v>
      </c>
      <c r="AB522" s="68" t="str">
        <f aca="false">MID(K522,1,1)</f>
        <v>0</v>
      </c>
      <c r="AC522" s="69" t="str">
        <f aca="false">AB522</f>
        <v>0</v>
      </c>
      <c r="AD522" s="53" t="s">
        <v>72</v>
      </c>
      <c r="AE522" s="70" t="s">
        <v>73</v>
      </c>
      <c r="AF522" s="89"/>
      <c r="AG522" s="89"/>
      <c r="AH522" s="89"/>
      <c r="AI522" s="89"/>
      <c r="AJ522" s="66"/>
      <c r="AK522" s="66"/>
    </row>
    <row r="523" customFormat="false" ht="15" hidden="false" customHeight="false" outlineLevel="0" collapsed="false">
      <c r="C523" s="53" t="s">
        <v>75</v>
      </c>
      <c r="D523" s="45" t="n">
        <f aca="false">HEX2DEC(D521)</f>
        <v>7</v>
      </c>
      <c r="E523" s="45" t="n">
        <f aca="false">HEX2DEC(E521)</f>
        <v>32</v>
      </c>
      <c r="F523" s="45" t="n">
        <f aca="false">HEX2DEC(F521)</f>
        <v>4</v>
      </c>
      <c r="G523" s="45" t="n">
        <f aca="false">HEX2DEC(G521)</f>
        <v>69</v>
      </c>
      <c r="H523" s="45" t="n">
        <f aca="false">HEX2DEC(H521)</f>
        <v>0</v>
      </c>
      <c r="I523" s="45" t="n">
        <f aca="false">HEX2DEC(I521)</f>
        <v>0</v>
      </c>
      <c r="J523" s="45" t="n">
        <f aca="false">HEX2DEC(J521)</f>
        <v>0</v>
      </c>
      <c r="K523" s="45" t="n">
        <f aca="false">HEX2DEC(K521)</f>
        <v>0</v>
      </c>
      <c r="L523" s="45" t="n">
        <f aca="false">HEX2DEC(L521)</f>
        <v>0</v>
      </c>
      <c r="M523" s="45" t="n">
        <f aca="false">SUM(D523:L523)</f>
        <v>112</v>
      </c>
      <c r="N523" s="46"/>
      <c r="P523" s="68" t="str">
        <f aca="false">MID(H522,2,1)</f>
        <v>0</v>
      </c>
      <c r="Q523" s="69" t="str">
        <f aca="false">P523</f>
        <v>0</v>
      </c>
      <c r="R523" s="53" t="s">
        <v>76</v>
      </c>
      <c r="S523" s="70" t="s">
        <v>73</v>
      </c>
      <c r="T523" s="68" t="str">
        <f aca="false">MID(I522,2,1)</f>
        <v>0</v>
      </c>
      <c r="U523" s="69" t="str">
        <f aca="false">T523</f>
        <v>0</v>
      </c>
      <c r="V523" s="53" t="s">
        <v>76</v>
      </c>
      <c r="W523" s="70" t="s">
        <v>73</v>
      </c>
      <c r="X523" s="68" t="str">
        <f aca="false">MID(J522,2,1)</f>
        <v>0</v>
      </c>
      <c r="Y523" s="69" t="str">
        <f aca="false">X523</f>
        <v>0</v>
      </c>
      <c r="Z523" s="53" t="s">
        <v>76</v>
      </c>
      <c r="AA523" s="70" t="s">
        <v>73</v>
      </c>
      <c r="AB523" s="68" t="str">
        <f aca="false">MID(K522,2,1)</f>
        <v>0</v>
      </c>
      <c r="AC523" s="69" t="str">
        <f aca="false">AB523</f>
        <v>0</v>
      </c>
      <c r="AD523" s="53" t="s">
        <v>76</v>
      </c>
      <c r="AE523" s="70" t="s">
        <v>73</v>
      </c>
      <c r="AF523" s="89"/>
      <c r="AG523" s="89"/>
      <c r="AH523" s="89"/>
      <c r="AI523" s="89"/>
      <c r="AJ523" s="66"/>
      <c r="AK523" s="66"/>
    </row>
    <row r="524" customFormat="false" ht="15" hidden="false" customHeight="false" outlineLevel="0" collapsed="false">
      <c r="C524" s="53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46"/>
      <c r="P524" s="68" t="str">
        <f aca="false">MID(H522,3,1)</f>
        <v>0</v>
      </c>
      <c r="Q524" s="69" t="str">
        <f aca="false">P524</f>
        <v>0</v>
      </c>
      <c r="R524" s="53" t="s">
        <v>78</v>
      </c>
      <c r="S524" s="70" t="s">
        <v>73</v>
      </c>
      <c r="T524" s="68" t="str">
        <f aca="false">MID(I522,3,1)</f>
        <v>0</v>
      </c>
      <c r="U524" s="69" t="str">
        <f aca="false">T524</f>
        <v>0</v>
      </c>
      <c r="V524" s="53" t="s">
        <v>78</v>
      </c>
      <c r="W524" s="70" t="s">
        <v>73</v>
      </c>
      <c r="X524" s="68" t="str">
        <f aca="false">MID(J522,3,1)</f>
        <v>0</v>
      </c>
      <c r="Y524" s="69" t="str">
        <f aca="false">X524</f>
        <v>0</v>
      </c>
      <c r="Z524" s="53" t="s">
        <v>78</v>
      </c>
      <c r="AA524" s="70" t="s">
        <v>73</v>
      </c>
      <c r="AB524" s="68" t="str">
        <f aca="false">MID(K522,3,1)</f>
        <v>0</v>
      </c>
      <c r="AC524" s="69" t="str">
        <f aca="false">AB524</f>
        <v>0</v>
      </c>
      <c r="AD524" s="53" t="s">
        <v>78</v>
      </c>
      <c r="AE524" s="70" t="s">
        <v>73</v>
      </c>
      <c r="AF524" s="89"/>
      <c r="AG524" s="89"/>
      <c r="AH524" s="89"/>
      <c r="AI524" s="89"/>
      <c r="AJ524" s="66"/>
      <c r="AK524" s="66"/>
    </row>
    <row r="525" customFormat="false" ht="15.75" hidden="false" customHeight="false" outlineLevel="0" collapsed="false">
      <c r="C525" s="53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46"/>
      <c r="P525" s="68" t="str">
        <f aca="false">MID(H522,4,1)</f>
        <v>0</v>
      </c>
      <c r="Q525" s="69" t="str">
        <f aca="false">P525</f>
        <v>0</v>
      </c>
      <c r="R525" s="53" t="s">
        <v>79</v>
      </c>
      <c r="S525" s="70" t="s">
        <v>73</v>
      </c>
      <c r="T525" s="68" t="str">
        <f aca="false">MID(I522,4,1)</f>
        <v>0</v>
      </c>
      <c r="U525" s="69" t="str">
        <f aca="false">T525</f>
        <v>0</v>
      </c>
      <c r="V525" s="53" t="s">
        <v>79</v>
      </c>
      <c r="W525" s="70" t="s">
        <v>73</v>
      </c>
      <c r="X525" s="68" t="str">
        <f aca="false">MID(J522,4,1)</f>
        <v>0</v>
      </c>
      <c r="Y525" s="69" t="str">
        <f aca="false">X525</f>
        <v>0</v>
      </c>
      <c r="Z525" s="53" t="s">
        <v>79</v>
      </c>
      <c r="AA525" s="70" t="s">
        <v>73</v>
      </c>
      <c r="AB525" s="68" t="str">
        <f aca="false">MID(K522,4,1)</f>
        <v>0</v>
      </c>
      <c r="AC525" s="69" t="str">
        <f aca="false">AB525</f>
        <v>0</v>
      </c>
      <c r="AD525" s="53" t="s">
        <v>79</v>
      </c>
      <c r="AE525" s="70" t="s">
        <v>73</v>
      </c>
      <c r="AF525" s="89"/>
      <c r="AG525" s="89"/>
      <c r="AH525" s="89"/>
      <c r="AI525" s="89"/>
      <c r="AJ525" s="66"/>
      <c r="AK525" s="66"/>
    </row>
    <row r="526" customFormat="false" ht="15.75" hidden="false" customHeight="false" outlineLevel="0" collapsed="false">
      <c r="C526" s="53" t="s">
        <v>62</v>
      </c>
      <c r="D526" s="73" t="str">
        <f aca="false">D521</f>
        <v>07</v>
      </c>
      <c r="E526" s="74" t="str">
        <f aca="false">E521</f>
        <v>20</v>
      </c>
      <c r="F526" s="74" t="str">
        <f aca="false">F521</f>
        <v>04</v>
      </c>
      <c r="G526" s="75" t="str">
        <f aca="false">G521</f>
        <v>45</v>
      </c>
      <c r="H526" s="76" t="str">
        <f aca="false">BIN2HEX(H527,2)</f>
        <v>00</v>
      </c>
      <c r="I526" s="77" t="str">
        <f aca="false">BIN2HEX(I527,2)</f>
        <v>00</v>
      </c>
      <c r="J526" s="78" t="str">
        <f aca="false">BIN2HEX(J527,2)</f>
        <v>00</v>
      </c>
      <c r="K526" s="79" t="str">
        <f aca="false">BIN2HEX(K527,2)</f>
        <v>00</v>
      </c>
      <c r="L526" s="131" t="str">
        <f aca="false">L521</f>
        <v>00</v>
      </c>
      <c r="M526" s="81" t="str">
        <f aca="false">IF(LEN(M527)&gt;2,MID(M527,2,2),M527)</f>
        <v>70</v>
      </c>
      <c r="N526" s="46" t="s">
        <v>68</v>
      </c>
      <c r="P526" s="68" t="str">
        <f aca="false">MID(H522,5,1)</f>
        <v>0</v>
      </c>
      <c r="Q526" s="69" t="str">
        <f aca="false">P526</f>
        <v>0</v>
      </c>
      <c r="R526" s="53" t="s">
        <v>80</v>
      </c>
      <c r="S526" s="70" t="s">
        <v>73</v>
      </c>
      <c r="T526" s="68" t="str">
        <f aca="false">MID(I522,5,1)</f>
        <v>0</v>
      </c>
      <c r="U526" s="69" t="str">
        <f aca="false">T526</f>
        <v>0</v>
      </c>
      <c r="V526" s="53" t="s">
        <v>80</v>
      </c>
      <c r="W526" s="70" t="s">
        <v>73</v>
      </c>
      <c r="X526" s="68" t="str">
        <f aca="false">MID(J522,5,1)</f>
        <v>0</v>
      </c>
      <c r="Y526" s="69" t="str">
        <f aca="false">X526</f>
        <v>0</v>
      </c>
      <c r="Z526" s="53" t="s">
        <v>80</v>
      </c>
      <c r="AA526" s="70" t="s">
        <v>73</v>
      </c>
      <c r="AB526" s="68" t="str">
        <f aca="false">MID(K522,5,1)</f>
        <v>0</v>
      </c>
      <c r="AC526" s="69" t="str">
        <f aca="false">AB526</f>
        <v>0</v>
      </c>
      <c r="AD526" s="53" t="s">
        <v>80</v>
      </c>
      <c r="AE526" s="70" t="s">
        <v>73</v>
      </c>
      <c r="AF526" s="89"/>
      <c r="AG526" s="89"/>
      <c r="AH526" s="89"/>
      <c r="AI526" s="89"/>
      <c r="AJ526" s="66"/>
      <c r="AK526" s="66"/>
    </row>
    <row r="527" customFormat="false" ht="15" hidden="false" customHeight="false" outlineLevel="0" collapsed="false">
      <c r="C527" s="53" t="s">
        <v>71</v>
      </c>
      <c r="D527" s="45" t="str">
        <f aca="false">HEX2BIN(D526,8)</f>
        <v>00000111</v>
      </c>
      <c r="E527" s="45" t="str">
        <f aca="false">HEX2BIN(E526,8)</f>
        <v>00100000</v>
      </c>
      <c r="F527" s="45" t="str">
        <f aca="false">HEX2BIN(F526,8)</f>
        <v>00000100</v>
      </c>
      <c r="G527" s="45" t="str">
        <f aca="false">HEX2BIN(G526,8)</f>
        <v>01000101</v>
      </c>
      <c r="H527" s="82" t="str">
        <f aca="false">Q522&amp;Q523&amp;Q524&amp;Q525&amp;Q526&amp;Q527&amp;Q528&amp;Q529</f>
        <v>00000000</v>
      </c>
      <c r="I527" s="45" t="str">
        <f aca="false">U522&amp;U523&amp;U524&amp;U525&amp;U526&amp;U527&amp;U528&amp;U529</f>
        <v>00000000</v>
      </c>
      <c r="J527" s="82" t="str">
        <f aca="false">Y522&amp;Y523&amp;Y524&amp;Y525&amp;Y526&amp;Y527&amp;Y528&amp;Y529</f>
        <v>00000000</v>
      </c>
      <c r="K527" s="82" t="str">
        <f aca="false">AC522&amp;AC523&amp;AC524&amp;AC525&amp;AC526&amp;AC527&amp;AC528&amp;AC529</f>
        <v>00000000</v>
      </c>
      <c r="L527" s="45"/>
      <c r="M527" s="45" t="str">
        <f aca="false">DEC2HEX(M528)</f>
        <v>70</v>
      </c>
      <c r="N527" s="46"/>
      <c r="P527" s="68" t="str">
        <f aca="false">MID(H522,6,1)</f>
        <v>0</v>
      </c>
      <c r="Q527" s="69" t="str">
        <f aca="false">P527</f>
        <v>0</v>
      </c>
      <c r="R527" s="53" t="s">
        <v>83</v>
      </c>
      <c r="S527" s="70" t="s">
        <v>73</v>
      </c>
      <c r="T527" s="68" t="str">
        <f aca="false">MID(I522,6,1)</f>
        <v>0</v>
      </c>
      <c r="U527" s="69" t="str">
        <f aca="false">T527</f>
        <v>0</v>
      </c>
      <c r="V527" s="53" t="s">
        <v>83</v>
      </c>
      <c r="W527" s="70" t="s">
        <v>73</v>
      </c>
      <c r="X527" s="68" t="str">
        <f aca="false">MID(J522,6,1)</f>
        <v>0</v>
      </c>
      <c r="Y527" s="69" t="str">
        <f aca="false">X527</f>
        <v>0</v>
      </c>
      <c r="Z527" s="53" t="s">
        <v>83</v>
      </c>
      <c r="AA527" s="70" t="s">
        <v>73</v>
      </c>
      <c r="AB527" s="68" t="str">
        <f aca="false">MID(K522,6,1)</f>
        <v>0</v>
      </c>
      <c r="AC527" s="69" t="str">
        <f aca="false">AB527</f>
        <v>0</v>
      </c>
      <c r="AD527" s="53" t="s">
        <v>83</v>
      </c>
      <c r="AE527" s="70" t="s">
        <v>73</v>
      </c>
      <c r="AF527" s="89"/>
      <c r="AG527" s="89"/>
      <c r="AH527" s="89"/>
      <c r="AI527" s="89"/>
      <c r="AJ527" s="66"/>
      <c r="AK527" s="66"/>
    </row>
    <row r="528" customFormat="false" ht="15" hidden="false" customHeight="false" outlineLevel="0" collapsed="false">
      <c r="C528" s="53" t="s">
        <v>75</v>
      </c>
      <c r="D528" s="45" t="n">
        <f aca="false">HEX2DEC(D526)</f>
        <v>7</v>
      </c>
      <c r="E528" s="45" t="n">
        <f aca="false">HEX2DEC(E526)</f>
        <v>32</v>
      </c>
      <c r="F528" s="45" t="n">
        <f aca="false">HEX2DEC(F526)</f>
        <v>4</v>
      </c>
      <c r="G528" s="45" t="n">
        <f aca="false">HEX2DEC(G526)</f>
        <v>69</v>
      </c>
      <c r="H528" s="45" t="n">
        <f aca="false">HEX2DEC(H526)</f>
        <v>0</v>
      </c>
      <c r="I528" s="45" t="n">
        <f aca="false">HEX2DEC(I526)</f>
        <v>0</v>
      </c>
      <c r="J528" s="45" t="n">
        <f aca="false">HEX2DEC(J526)</f>
        <v>0</v>
      </c>
      <c r="K528" s="45" t="n">
        <f aca="false">HEX2DEC(K526)</f>
        <v>0</v>
      </c>
      <c r="L528" s="45" t="n">
        <f aca="false">HEX2DEC(L526)</f>
        <v>0</v>
      </c>
      <c r="M528" s="45" t="n">
        <f aca="false">SUM(D528:L528)</f>
        <v>112</v>
      </c>
      <c r="N528" s="46"/>
      <c r="P528" s="68" t="str">
        <f aca="false">MID(H522,7,1)</f>
        <v>0</v>
      </c>
      <c r="Q528" s="69" t="str">
        <f aca="false">P528</f>
        <v>0</v>
      </c>
      <c r="R528" s="53" t="s">
        <v>84</v>
      </c>
      <c r="S528" s="70" t="s">
        <v>73</v>
      </c>
      <c r="T528" s="68" t="str">
        <f aca="false">MID(I522,7,1)</f>
        <v>0</v>
      </c>
      <c r="U528" s="69" t="str">
        <f aca="false">T528</f>
        <v>0</v>
      </c>
      <c r="V528" s="53" t="s">
        <v>84</v>
      </c>
      <c r="W528" s="70" t="s">
        <v>73</v>
      </c>
      <c r="X528" s="68" t="str">
        <f aca="false">MID(J522,7,1)</f>
        <v>0</v>
      </c>
      <c r="Y528" s="69" t="str">
        <f aca="false">X528</f>
        <v>0</v>
      </c>
      <c r="Z528" s="53" t="s">
        <v>84</v>
      </c>
      <c r="AA528" s="70" t="s">
        <v>73</v>
      </c>
      <c r="AB528" s="68" t="str">
        <f aca="false">MID(K522,7,1)</f>
        <v>0</v>
      </c>
      <c r="AC528" s="69" t="str">
        <f aca="false">AB528</f>
        <v>0</v>
      </c>
      <c r="AD528" s="53" t="s">
        <v>84</v>
      </c>
      <c r="AE528" s="70" t="s">
        <v>73</v>
      </c>
      <c r="AF528" s="89"/>
      <c r="AG528" s="89"/>
      <c r="AH528" s="89"/>
      <c r="AI528" s="89"/>
      <c r="AJ528" s="66"/>
      <c r="AK528" s="66"/>
    </row>
    <row r="529" customFormat="false" ht="15.75" hidden="false" customHeight="false" outlineLevel="0" collapsed="false">
      <c r="C529" s="83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5"/>
      <c r="P529" s="86" t="str">
        <f aca="false">MID(H522,8,1)</f>
        <v>0</v>
      </c>
      <c r="Q529" s="93" t="str">
        <f aca="false">P529</f>
        <v>0</v>
      </c>
      <c r="R529" s="83" t="s">
        <v>86</v>
      </c>
      <c r="S529" s="34" t="s">
        <v>73</v>
      </c>
      <c r="T529" s="86" t="str">
        <f aca="false">MID(I522,8,1)</f>
        <v>0</v>
      </c>
      <c r="U529" s="93" t="str">
        <f aca="false">T529</f>
        <v>0</v>
      </c>
      <c r="V529" s="83" t="s">
        <v>86</v>
      </c>
      <c r="W529" s="34" t="s">
        <v>73</v>
      </c>
      <c r="X529" s="86" t="str">
        <f aca="false">MID(J522,8,1)</f>
        <v>0</v>
      </c>
      <c r="Y529" s="93" t="str">
        <f aca="false">X529</f>
        <v>0</v>
      </c>
      <c r="Z529" s="83" t="s">
        <v>86</v>
      </c>
      <c r="AA529" s="34" t="s">
        <v>73</v>
      </c>
      <c r="AB529" s="86" t="str">
        <f aca="false">MID(K522,8,1)</f>
        <v>0</v>
      </c>
      <c r="AC529" s="93" t="str">
        <f aca="false">AB529</f>
        <v>0</v>
      </c>
      <c r="AD529" s="83" t="s">
        <v>86</v>
      </c>
      <c r="AE529" s="34" t="s">
        <v>73</v>
      </c>
      <c r="AF529" s="89"/>
      <c r="AG529" s="89"/>
      <c r="AH529" s="89"/>
      <c r="AI529" s="89"/>
      <c r="AJ529" s="66"/>
      <c r="AK529" s="66"/>
    </row>
    <row r="530" customFormat="false" ht="15.75" hidden="false" customHeight="false" outlineLevel="0" collapsed="false">
      <c r="C530" s="40"/>
      <c r="D530" s="41"/>
      <c r="E530" s="41"/>
      <c r="F530" s="41"/>
      <c r="G530" s="41"/>
      <c r="H530" s="41"/>
      <c r="I530" s="41"/>
      <c r="J530" s="41"/>
      <c r="K530" s="41"/>
      <c r="L530" s="41"/>
      <c r="M530" s="41" t="s">
        <v>47</v>
      </c>
      <c r="N530" s="42"/>
      <c r="P530" s="43" t="s">
        <v>477</v>
      </c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</row>
    <row r="531" customFormat="false" ht="15.75" hidden="false" customHeight="false" outlineLevel="0" collapsed="false">
      <c r="C531" s="53"/>
      <c r="D531" s="44" t="s">
        <v>478</v>
      </c>
      <c r="E531" s="44"/>
      <c r="F531" s="44"/>
      <c r="G531" s="44"/>
      <c r="H531" s="45" t="s">
        <v>50</v>
      </c>
      <c r="I531" s="45" t="s">
        <v>51</v>
      </c>
      <c r="J531" s="45" t="s">
        <v>52</v>
      </c>
      <c r="K531" s="45" t="s">
        <v>53</v>
      </c>
      <c r="L531" s="45" t="s">
        <v>54</v>
      </c>
      <c r="M531" s="45" t="s">
        <v>55</v>
      </c>
      <c r="N531" s="46"/>
      <c r="P531" s="47" t="s">
        <v>479</v>
      </c>
      <c r="Q531" s="47"/>
      <c r="R531" s="47"/>
      <c r="S531" s="47"/>
      <c r="T531" s="48" t="s">
        <v>57</v>
      </c>
      <c r="U531" s="48"/>
      <c r="V531" s="48"/>
      <c r="W531" s="48"/>
      <c r="X531" s="49" t="s">
        <v>58</v>
      </c>
      <c r="Y531" s="49"/>
      <c r="Z531" s="49"/>
      <c r="AA531" s="49"/>
      <c r="AB531" s="50" t="s">
        <v>59</v>
      </c>
      <c r="AC531" s="50"/>
      <c r="AD531" s="50"/>
      <c r="AE531" s="50"/>
      <c r="AF531" s="92" t="s">
        <v>103</v>
      </c>
      <c r="AG531" s="92"/>
      <c r="AH531" s="92"/>
      <c r="AI531" s="92"/>
      <c r="AJ531" s="52" t="s">
        <v>61</v>
      </c>
      <c r="AK531" s="52"/>
    </row>
    <row r="532" customFormat="false" ht="15.75" hidden="false" customHeight="false" outlineLevel="0" collapsed="false">
      <c r="C532" s="53" t="s">
        <v>62</v>
      </c>
      <c r="D532" s="54" t="s">
        <v>63</v>
      </c>
      <c r="E532" s="55" t="s">
        <v>131</v>
      </c>
      <c r="F532" s="74" t="str">
        <f aca="false">MID(A50,4,2)</f>
        <v>04</v>
      </c>
      <c r="G532" s="56" t="s">
        <v>209</v>
      </c>
      <c r="H532" s="78" t="str">
        <f aca="false">MID(A50,8,2)</f>
        <v>00</v>
      </c>
      <c r="I532" s="115" t="str">
        <f aca="false">MID(A50,10,2)</f>
        <v>00</v>
      </c>
      <c r="J532" s="115" t="str">
        <f aca="false">MID(A50,12,2)</f>
        <v>00</v>
      </c>
      <c r="K532" s="116" t="str">
        <f aca="false">MID(A50,14,2)</f>
        <v>00</v>
      </c>
      <c r="L532" s="116" t="str">
        <f aca="false">MID(A50,16,2)</f>
        <v>00</v>
      </c>
      <c r="M532" s="117" t="str">
        <f aca="false">MID(A50,18,2)</f>
        <v>00</v>
      </c>
      <c r="N532" s="46" t="s">
        <v>67</v>
      </c>
      <c r="P532" s="89"/>
      <c r="Q532" s="89"/>
      <c r="R532" s="89"/>
      <c r="S532" s="89"/>
      <c r="T532" s="62" t="s">
        <v>67</v>
      </c>
      <c r="U532" s="63" t="s">
        <v>68</v>
      </c>
      <c r="V532" s="64" t="s">
        <v>69</v>
      </c>
      <c r="W532" s="46"/>
      <c r="X532" s="62" t="s">
        <v>67</v>
      </c>
      <c r="Y532" s="63" t="s">
        <v>68</v>
      </c>
      <c r="Z532" s="64" t="s">
        <v>69</v>
      </c>
      <c r="AA532" s="46"/>
      <c r="AB532" s="62" t="s">
        <v>67</v>
      </c>
      <c r="AC532" s="63" t="s">
        <v>68</v>
      </c>
      <c r="AD532" s="64" t="s">
        <v>69</v>
      </c>
      <c r="AE532" s="46"/>
      <c r="AF532" s="62" t="s">
        <v>67</v>
      </c>
      <c r="AG532" s="63" t="s">
        <v>68</v>
      </c>
      <c r="AH532" s="64" t="s">
        <v>69</v>
      </c>
      <c r="AI532" s="65"/>
      <c r="AJ532" s="66" t="s">
        <v>70</v>
      </c>
      <c r="AK532" s="66"/>
    </row>
    <row r="533" customFormat="false" ht="15" hidden="false" customHeight="false" outlineLevel="0" collapsed="false">
      <c r="C533" s="53" t="s">
        <v>71</v>
      </c>
      <c r="D533" s="45" t="str">
        <f aca="false">HEX2BIN(D532,8)</f>
        <v>00000111</v>
      </c>
      <c r="E533" s="45" t="str">
        <f aca="false">HEX2BIN(E532,8)</f>
        <v>00100000</v>
      </c>
      <c r="F533" s="45" t="str">
        <f aca="false">HEX2BIN(F532,8)</f>
        <v>00000100</v>
      </c>
      <c r="G533" s="45" t="str">
        <f aca="false">HEX2BIN(G532,8)</f>
        <v>01000110</v>
      </c>
      <c r="H533" s="45" t="str">
        <f aca="false">HEX2BIN(H532,8)</f>
        <v>00000000</v>
      </c>
      <c r="I533" s="45" t="str">
        <f aca="false">HEX2BIN(I532,8)</f>
        <v>00000000</v>
      </c>
      <c r="J533" s="45" t="str">
        <f aca="false">HEX2BIN(J532,8)</f>
        <v>00000000</v>
      </c>
      <c r="K533" s="45" t="str">
        <f aca="false">HEX2BIN(K532,8)</f>
        <v>00000000</v>
      </c>
      <c r="L533" s="45" t="str">
        <f aca="false">HEX2BIN(L532,8)</f>
        <v>00000000</v>
      </c>
      <c r="M533" s="65"/>
      <c r="N533" s="46"/>
      <c r="P533" s="89"/>
      <c r="Q533" s="89"/>
      <c r="R533" s="89"/>
      <c r="S533" s="89"/>
      <c r="T533" s="68" t="str">
        <f aca="false">MID(I533,1,1)</f>
        <v>0</v>
      </c>
      <c r="U533" s="69" t="str">
        <f aca="false">T533</f>
        <v>0</v>
      </c>
      <c r="V533" s="53" t="s">
        <v>72</v>
      </c>
      <c r="W533" s="70" t="s">
        <v>73</v>
      </c>
      <c r="X533" s="68" t="str">
        <f aca="false">MID(J533,1,1)</f>
        <v>0</v>
      </c>
      <c r="Y533" s="69" t="str">
        <f aca="false">X533</f>
        <v>0</v>
      </c>
      <c r="Z533" s="53" t="s">
        <v>72</v>
      </c>
      <c r="AA533" s="70" t="s">
        <v>73</v>
      </c>
      <c r="AB533" s="68" t="str">
        <f aca="false">MID(K533,1,1)</f>
        <v>0</v>
      </c>
      <c r="AC533" s="69" t="str">
        <f aca="false">AB533</f>
        <v>0</v>
      </c>
      <c r="AD533" s="53" t="s">
        <v>72</v>
      </c>
      <c r="AE533" s="70" t="s">
        <v>73</v>
      </c>
      <c r="AF533" s="68" t="str">
        <f aca="false">MID(L533,1,1)</f>
        <v>0</v>
      </c>
      <c r="AG533" s="69" t="str">
        <f aca="false">AF533</f>
        <v>0</v>
      </c>
      <c r="AH533" s="53" t="s">
        <v>72</v>
      </c>
      <c r="AI533" s="70" t="s">
        <v>73</v>
      </c>
      <c r="AJ533" s="66"/>
      <c r="AK533" s="66"/>
    </row>
    <row r="534" customFormat="false" ht="15" hidden="false" customHeight="false" outlineLevel="0" collapsed="false">
      <c r="C534" s="53" t="s">
        <v>75</v>
      </c>
      <c r="D534" s="45" t="n">
        <f aca="false">HEX2DEC(D532)</f>
        <v>7</v>
      </c>
      <c r="E534" s="45" t="n">
        <f aca="false">HEX2DEC(E532)</f>
        <v>32</v>
      </c>
      <c r="F534" s="45" t="n">
        <f aca="false">HEX2DEC(F532)</f>
        <v>4</v>
      </c>
      <c r="G534" s="45" t="n">
        <f aca="false">HEX2DEC(G532)</f>
        <v>70</v>
      </c>
      <c r="H534" s="45" t="n">
        <f aca="false">HEX2DEC(H532)</f>
        <v>0</v>
      </c>
      <c r="I534" s="45" t="n">
        <f aca="false">HEX2DEC(I532)</f>
        <v>0</v>
      </c>
      <c r="J534" s="45" t="n">
        <f aca="false">HEX2DEC(J532)</f>
        <v>0</v>
      </c>
      <c r="K534" s="45" t="n">
        <f aca="false">HEX2DEC(K532)</f>
        <v>0</v>
      </c>
      <c r="L534" s="45" t="n">
        <f aca="false">HEX2DEC(L532)</f>
        <v>0</v>
      </c>
      <c r="M534" s="45" t="n">
        <f aca="false">SUM(D534:L534)</f>
        <v>113</v>
      </c>
      <c r="N534" s="46"/>
      <c r="P534" s="89"/>
      <c r="Q534" s="89"/>
      <c r="R534" s="89"/>
      <c r="S534" s="89"/>
      <c r="T534" s="68" t="str">
        <f aca="false">MID(I533,2,1)</f>
        <v>0</v>
      </c>
      <c r="U534" s="69" t="str">
        <f aca="false">T534</f>
        <v>0</v>
      </c>
      <c r="V534" s="53" t="s">
        <v>76</v>
      </c>
      <c r="W534" s="70" t="s">
        <v>73</v>
      </c>
      <c r="X534" s="68" t="str">
        <f aca="false">MID(J533,2,1)</f>
        <v>0</v>
      </c>
      <c r="Y534" s="69" t="str">
        <f aca="false">X534</f>
        <v>0</v>
      </c>
      <c r="Z534" s="53" t="s">
        <v>76</v>
      </c>
      <c r="AA534" s="70" t="s">
        <v>73</v>
      </c>
      <c r="AB534" s="68" t="str">
        <f aca="false">MID(K533,2,1)</f>
        <v>0</v>
      </c>
      <c r="AC534" s="69" t="str">
        <f aca="false">AB534</f>
        <v>0</v>
      </c>
      <c r="AD534" s="53" t="s">
        <v>76</v>
      </c>
      <c r="AE534" s="70" t="s">
        <v>73</v>
      </c>
      <c r="AF534" s="68" t="str">
        <f aca="false">MID(L533,2,1)</f>
        <v>0</v>
      </c>
      <c r="AG534" s="69" t="str">
        <f aca="false">AF534</f>
        <v>0</v>
      </c>
      <c r="AH534" s="53" t="s">
        <v>76</v>
      </c>
      <c r="AI534" s="70" t="s">
        <v>73</v>
      </c>
      <c r="AJ534" s="66"/>
      <c r="AK534" s="66"/>
    </row>
    <row r="535" customFormat="false" ht="15" hidden="false" customHeight="false" outlineLevel="0" collapsed="false">
      <c r="C535" s="53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46"/>
      <c r="P535" s="89"/>
      <c r="Q535" s="89"/>
      <c r="R535" s="89"/>
      <c r="S535" s="89"/>
      <c r="T535" s="68" t="str">
        <f aca="false">MID(I533,3,1)</f>
        <v>0</v>
      </c>
      <c r="U535" s="69" t="str">
        <f aca="false">T535</f>
        <v>0</v>
      </c>
      <c r="V535" s="53" t="s">
        <v>78</v>
      </c>
      <c r="W535" s="70" t="s">
        <v>73</v>
      </c>
      <c r="X535" s="68" t="str">
        <f aca="false">MID(J533,3,1)</f>
        <v>0</v>
      </c>
      <c r="Y535" s="69" t="str">
        <f aca="false">X535</f>
        <v>0</v>
      </c>
      <c r="Z535" s="53" t="s">
        <v>78</v>
      </c>
      <c r="AA535" s="70" t="s">
        <v>73</v>
      </c>
      <c r="AB535" s="68" t="str">
        <f aca="false">MID(K533,3,1)</f>
        <v>0</v>
      </c>
      <c r="AC535" s="69" t="str">
        <f aca="false">AB535</f>
        <v>0</v>
      </c>
      <c r="AD535" s="53" t="s">
        <v>78</v>
      </c>
      <c r="AE535" s="70" t="s">
        <v>73</v>
      </c>
      <c r="AF535" s="68" t="str">
        <f aca="false">MID(L533,3,1)</f>
        <v>0</v>
      </c>
      <c r="AG535" s="69" t="str">
        <f aca="false">AF535</f>
        <v>0</v>
      </c>
      <c r="AH535" s="53" t="s">
        <v>78</v>
      </c>
      <c r="AI535" s="70" t="s">
        <v>73</v>
      </c>
      <c r="AJ535" s="66"/>
      <c r="AK535" s="66"/>
    </row>
    <row r="536" customFormat="false" ht="15.75" hidden="false" customHeight="false" outlineLevel="0" collapsed="false">
      <c r="C536" s="53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46"/>
      <c r="P536" s="89"/>
      <c r="Q536" s="89"/>
      <c r="R536" s="89"/>
      <c r="S536" s="89"/>
      <c r="T536" s="68" t="str">
        <f aca="false">MID(I533,4,1)</f>
        <v>0</v>
      </c>
      <c r="U536" s="69" t="str">
        <f aca="false">T536</f>
        <v>0</v>
      </c>
      <c r="V536" s="53" t="s">
        <v>79</v>
      </c>
      <c r="W536" s="70" t="s">
        <v>73</v>
      </c>
      <c r="X536" s="68" t="str">
        <f aca="false">MID(J533,4,1)</f>
        <v>0</v>
      </c>
      <c r="Y536" s="69" t="str">
        <f aca="false">X536</f>
        <v>0</v>
      </c>
      <c r="Z536" s="53" t="s">
        <v>79</v>
      </c>
      <c r="AA536" s="70" t="s">
        <v>73</v>
      </c>
      <c r="AB536" s="68" t="str">
        <f aca="false">MID(K533,4,1)</f>
        <v>0</v>
      </c>
      <c r="AC536" s="69" t="str">
        <f aca="false">AB536</f>
        <v>0</v>
      </c>
      <c r="AD536" s="53" t="s">
        <v>79</v>
      </c>
      <c r="AE536" s="70" t="s">
        <v>73</v>
      </c>
      <c r="AF536" s="68" t="str">
        <f aca="false">MID(L533,4,1)</f>
        <v>0</v>
      </c>
      <c r="AG536" s="69" t="str">
        <f aca="false">AF536</f>
        <v>0</v>
      </c>
      <c r="AH536" s="53" t="s">
        <v>79</v>
      </c>
      <c r="AI536" s="70" t="s">
        <v>73</v>
      </c>
      <c r="AJ536" s="66"/>
      <c r="AK536" s="66"/>
    </row>
    <row r="537" customFormat="false" ht="15.75" hidden="false" customHeight="false" outlineLevel="0" collapsed="false">
      <c r="C537" s="53" t="s">
        <v>62</v>
      </c>
      <c r="D537" s="73" t="str">
        <f aca="false">D532</f>
        <v>07</v>
      </c>
      <c r="E537" s="74" t="str">
        <f aca="false">E532</f>
        <v>20</v>
      </c>
      <c r="F537" s="74" t="str">
        <f aca="false">F532</f>
        <v>04</v>
      </c>
      <c r="G537" s="75" t="str">
        <f aca="false">G532</f>
        <v>46</v>
      </c>
      <c r="H537" s="141" t="str">
        <f aca="false">H532</f>
        <v>00</v>
      </c>
      <c r="I537" s="77" t="str">
        <f aca="false">BIN2HEX(I538,2)</f>
        <v>00</v>
      </c>
      <c r="J537" s="78" t="str">
        <f aca="false">BIN2HEX(J538,2)</f>
        <v>00</v>
      </c>
      <c r="K537" s="79" t="str">
        <f aca="false">BIN2HEX(K538,2)</f>
        <v>00</v>
      </c>
      <c r="L537" s="80" t="str">
        <f aca="false">BIN2HEX(L538,2)</f>
        <v>00</v>
      </c>
      <c r="M537" s="81" t="str">
        <f aca="false">IF(LEN(M538)&gt;2,MID(M538,2,2),M538)</f>
        <v>71</v>
      </c>
      <c r="N537" s="46" t="s">
        <v>68</v>
      </c>
      <c r="P537" s="89"/>
      <c r="Q537" s="89"/>
      <c r="R537" s="89"/>
      <c r="S537" s="89"/>
      <c r="T537" s="68" t="str">
        <f aca="false">MID(I533,5,1)</f>
        <v>0</v>
      </c>
      <c r="U537" s="69" t="str">
        <f aca="false">T537</f>
        <v>0</v>
      </c>
      <c r="V537" s="53" t="s">
        <v>80</v>
      </c>
      <c r="W537" s="70" t="s">
        <v>73</v>
      </c>
      <c r="X537" s="68" t="str">
        <f aca="false">MID(J533,5,1)</f>
        <v>0</v>
      </c>
      <c r="Y537" s="69" t="str">
        <f aca="false">X537</f>
        <v>0</v>
      </c>
      <c r="Z537" s="53" t="s">
        <v>80</v>
      </c>
      <c r="AA537" s="70" t="s">
        <v>73</v>
      </c>
      <c r="AB537" s="68" t="str">
        <f aca="false">MID(K533,5,1)</f>
        <v>0</v>
      </c>
      <c r="AC537" s="69" t="str">
        <f aca="false">AB537</f>
        <v>0</v>
      </c>
      <c r="AD537" s="53" t="s">
        <v>80</v>
      </c>
      <c r="AE537" s="70" t="s">
        <v>73</v>
      </c>
      <c r="AF537" s="68" t="str">
        <f aca="false">MID(L533,5,1)</f>
        <v>0</v>
      </c>
      <c r="AG537" s="69" t="str">
        <f aca="false">AF537</f>
        <v>0</v>
      </c>
      <c r="AH537" s="53" t="s">
        <v>80</v>
      </c>
      <c r="AI537" s="70" t="s">
        <v>73</v>
      </c>
      <c r="AJ537" s="66"/>
      <c r="AK537" s="66"/>
    </row>
    <row r="538" customFormat="false" ht="15" hidden="false" customHeight="false" outlineLevel="0" collapsed="false">
      <c r="C538" s="53" t="s">
        <v>71</v>
      </c>
      <c r="D538" s="45" t="str">
        <f aca="false">HEX2BIN(D537,8)</f>
        <v>00000111</v>
      </c>
      <c r="E538" s="45" t="str">
        <f aca="false">HEX2BIN(E537,8)</f>
        <v>00100000</v>
      </c>
      <c r="F538" s="45" t="str">
        <f aca="false">HEX2BIN(F537,8)</f>
        <v>00000100</v>
      </c>
      <c r="G538" s="45" t="str">
        <f aca="false">HEX2BIN(G537,8)</f>
        <v>01000110</v>
      </c>
      <c r="H538" s="82"/>
      <c r="I538" s="45" t="str">
        <f aca="false">U533&amp;U534&amp;U535&amp;U536&amp;U537&amp;U538&amp;U539&amp;U540</f>
        <v>00000000</v>
      </c>
      <c r="J538" s="82" t="str">
        <f aca="false">Y533&amp;Y534&amp;Y535&amp;Y536&amp;Y537&amp;Y538&amp;Y539&amp;Y540</f>
        <v>00000000</v>
      </c>
      <c r="K538" s="82" t="str">
        <f aca="false">AC533&amp;AC534&amp;AC535&amp;AC536&amp;AC537&amp;AC538&amp;AC539&amp;AC540</f>
        <v>00000000</v>
      </c>
      <c r="L538" s="45" t="str">
        <f aca="false">AG533&amp;AG534&amp;AG535&amp;AG536&amp;AG537&amp;AG538&amp;AG539&amp;AG540</f>
        <v>00000000</v>
      </c>
      <c r="M538" s="45" t="str">
        <f aca="false">DEC2HEX(M539)</f>
        <v>71</v>
      </c>
      <c r="N538" s="46"/>
      <c r="P538" s="89"/>
      <c r="Q538" s="89"/>
      <c r="R538" s="89"/>
      <c r="S538" s="89"/>
      <c r="T538" s="68" t="str">
        <f aca="false">MID(I533,6,1)</f>
        <v>0</v>
      </c>
      <c r="U538" s="69" t="str">
        <f aca="false">T538</f>
        <v>0</v>
      </c>
      <c r="V538" s="53" t="s">
        <v>83</v>
      </c>
      <c r="W538" s="70" t="s">
        <v>73</v>
      </c>
      <c r="X538" s="68" t="str">
        <f aca="false">MID(J533,6,1)</f>
        <v>0</v>
      </c>
      <c r="Y538" s="69" t="str">
        <f aca="false">X538</f>
        <v>0</v>
      </c>
      <c r="Z538" s="53" t="s">
        <v>83</v>
      </c>
      <c r="AA538" s="70" t="s">
        <v>73</v>
      </c>
      <c r="AB538" s="68" t="str">
        <f aca="false">MID(K533,6,1)</f>
        <v>0</v>
      </c>
      <c r="AC538" s="69" t="str">
        <f aca="false">AB538</f>
        <v>0</v>
      </c>
      <c r="AD538" s="53" t="s">
        <v>83</v>
      </c>
      <c r="AE538" s="70" t="s">
        <v>73</v>
      </c>
      <c r="AF538" s="68" t="str">
        <f aca="false">MID(L533,6,1)</f>
        <v>0</v>
      </c>
      <c r="AG538" s="69" t="str">
        <f aca="false">AF538</f>
        <v>0</v>
      </c>
      <c r="AH538" s="53" t="s">
        <v>83</v>
      </c>
      <c r="AI538" s="70" t="s">
        <v>73</v>
      </c>
      <c r="AJ538" s="66"/>
      <c r="AK538" s="66"/>
    </row>
    <row r="539" customFormat="false" ht="15" hidden="false" customHeight="false" outlineLevel="0" collapsed="false">
      <c r="C539" s="53" t="s">
        <v>75</v>
      </c>
      <c r="D539" s="45" t="n">
        <f aca="false">HEX2DEC(D537)</f>
        <v>7</v>
      </c>
      <c r="E539" s="45" t="n">
        <f aca="false">HEX2DEC(E537)</f>
        <v>32</v>
      </c>
      <c r="F539" s="45" t="n">
        <f aca="false">HEX2DEC(F537)</f>
        <v>4</v>
      </c>
      <c r="G539" s="45" t="n">
        <f aca="false">HEX2DEC(G537)</f>
        <v>70</v>
      </c>
      <c r="H539" s="45" t="n">
        <f aca="false">HEX2DEC(H537)</f>
        <v>0</v>
      </c>
      <c r="I539" s="45" t="n">
        <f aca="false">HEX2DEC(I537)</f>
        <v>0</v>
      </c>
      <c r="J539" s="45" t="n">
        <f aca="false">HEX2DEC(J537)</f>
        <v>0</v>
      </c>
      <c r="K539" s="45" t="n">
        <f aca="false">HEX2DEC(K537)</f>
        <v>0</v>
      </c>
      <c r="L539" s="45" t="n">
        <f aca="false">HEX2DEC(L537)</f>
        <v>0</v>
      </c>
      <c r="M539" s="45" t="n">
        <f aca="false">SUM(D539:L539)</f>
        <v>113</v>
      </c>
      <c r="N539" s="46"/>
      <c r="P539" s="89"/>
      <c r="Q539" s="89"/>
      <c r="R539" s="89"/>
      <c r="S539" s="89"/>
      <c r="T539" s="68" t="str">
        <f aca="false">MID(I533,7,1)</f>
        <v>0</v>
      </c>
      <c r="U539" s="69" t="str">
        <f aca="false">T539</f>
        <v>0</v>
      </c>
      <c r="V539" s="53" t="s">
        <v>84</v>
      </c>
      <c r="W539" s="70" t="s">
        <v>73</v>
      </c>
      <c r="X539" s="68" t="str">
        <f aca="false">MID(J533,7,1)</f>
        <v>0</v>
      </c>
      <c r="Y539" s="69" t="str">
        <f aca="false">X539</f>
        <v>0</v>
      </c>
      <c r="Z539" s="53" t="s">
        <v>84</v>
      </c>
      <c r="AA539" s="70" t="s">
        <v>73</v>
      </c>
      <c r="AB539" s="68" t="str">
        <f aca="false">MID(K533,7,1)</f>
        <v>0</v>
      </c>
      <c r="AC539" s="69" t="str">
        <f aca="false">AB539</f>
        <v>0</v>
      </c>
      <c r="AD539" s="53" t="s">
        <v>84</v>
      </c>
      <c r="AE539" s="70" t="s">
        <v>73</v>
      </c>
      <c r="AF539" s="68" t="str">
        <f aca="false">MID(L533,7,1)</f>
        <v>0</v>
      </c>
      <c r="AG539" s="69" t="str">
        <f aca="false">AF539</f>
        <v>0</v>
      </c>
      <c r="AH539" s="53" t="s">
        <v>84</v>
      </c>
      <c r="AI539" s="70" t="s">
        <v>73</v>
      </c>
      <c r="AJ539" s="66"/>
      <c r="AK539" s="66"/>
    </row>
    <row r="540" customFormat="false" ht="15.75" hidden="false" customHeight="false" outlineLevel="0" collapsed="false">
      <c r="C540" s="83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5"/>
      <c r="P540" s="89"/>
      <c r="Q540" s="89"/>
      <c r="R540" s="89"/>
      <c r="S540" s="89"/>
      <c r="T540" s="86" t="str">
        <f aca="false">MID(I533,8,1)</f>
        <v>0</v>
      </c>
      <c r="U540" s="93" t="str">
        <f aca="false">T540</f>
        <v>0</v>
      </c>
      <c r="V540" s="83" t="s">
        <v>86</v>
      </c>
      <c r="W540" s="34" t="s">
        <v>73</v>
      </c>
      <c r="X540" s="86" t="str">
        <f aca="false">MID(J533,8,1)</f>
        <v>0</v>
      </c>
      <c r="Y540" s="93" t="str">
        <f aca="false">X540</f>
        <v>0</v>
      </c>
      <c r="Z540" s="83" t="s">
        <v>86</v>
      </c>
      <c r="AA540" s="34" t="s">
        <v>73</v>
      </c>
      <c r="AB540" s="86" t="str">
        <f aca="false">MID(K533,8,1)</f>
        <v>0</v>
      </c>
      <c r="AC540" s="93" t="str">
        <f aca="false">AB540</f>
        <v>0</v>
      </c>
      <c r="AD540" s="83" t="s">
        <v>86</v>
      </c>
      <c r="AE540" s="34" t="s">
        <v>73</v>
      </c>
      <c r="AF540" s="86" t="str">
        <f aca="false">MID(L533,8,1)</f>
        <v>0</v>
      </c>
      <c r="AG540" s="93" t="str">
        <f aca="false">AF540</f>
        <v>0</v>
      </c>
      <c r="AH540" s="83" t="s">
        <v>86</v>
      </c>
      <c r="AI540" s="34" t="s">
        <v>73</v>
      </c>
      <c r="AJ540" s="66"/>
      <c r="AK540" s="66"/>
    </row>
    <row r="541" customFormat="false" ht="15.75" hidden="false" customHeight="false" outlineLevel="0" collapsed="false">
      <c r="C541" s="40"/>
      <c r="D541" s="41"/>
      <c r="E541" s="41"/>
      <c r="F541" s="41"/>
      <c r="G541" s="41"/>
      <c r="H541" s="41"/>
      <c r="I541" s="41"/>
      <c r="J541" s="41"/>
      <c r="K541" s="41"/>
      <c r="L541" s="41"/>
      <c r="M541" s="41" t="s">
        <v>47</v>
      </c>
      <c r="N541" s="42"/>
      <c r="P541" s="43" t="s">
        <v>480</v>
      </c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</row>
    <row r="542" customFormat="false" ht="15.75" hidden="false" customHeight="false" outlineLevel="0" collapsed="false">
      <c r="C542" s="53"/>
      <c r="D542" s="44" t="s">
        <v>481</v>
      </c>
      <c r="E542" s="44"/>
      <c r="F542" s="44"/>
      <c r="G542" s="44"/>
      <c r="H542" s="45" t="s">
        <v>50</v>
      </c>
      <c r="I542" s="45" t="s">
        <v>51</v>
      </c>
      <c r="J542" s="45" t="s">
        <v>52</v>
      </c>
      <c r="K542" s="45" t="s">
        <v>53</v>
      </c>
      <c r="L542" s="45" t="s">
        <v>54</v>
      </c>
      <c r="M542" s="45" t="s">
        <v>55</v>
      </c>
      <c r="N542" s="46"/>
      <c r="P542" s="47" t="s">
        <v>56</v>
      </c>
      <c r="Q542" s="47"/>
      <c r="R542" s="47"/>
      <c r="S542" s="47"/>
      <c r="T542" s="48" t="s">
        <v>57</v>
      </c>
      <c r="U542" s="48"/>
      <c r="V542" s="48"/>
      <c r="W542" s="48"/>
      <c r="X542" s="49" t="s">
        <v>321</v>
      </c>
      <c r="Y542" s="49"/>
      <c r="Z542" s="49"/>
      <c r="AA542" s="49"/>
      <c r="AB542" s="50" t="s">
        <v>482</v>
      </c>
      <c r="AC542" s="50"/>
      <c r="AD542" s="50"/>
      <c r="AE542" s="50"/>
      <c r="AF542" s="92" t="s">
        <v>103</v>
      </c>
      <c r="AG542" s="92"/>
      <c r="AH542" s="92"/>
      <c r="AI542" s="92"/>
      <c r="AJ542" s="52" t="s">
        <v>61</v>
      </c>
      <c r="AK542" s="52"/>
    </row>
    <row r="543" customFormat="false" ht="15.75" hidden="false" customHeight="false" outlineLevel="0" collapsed="false">
      <c r="C543" s="53" t="s">
        <v>62</v>
      </c>
      <c r="D543" s="54" t="s">
        <v>63</v>
      </c>
      <c r="E543" s="55" t="s">
        <v>131</v>
      </c>
      <c r="F543" s="74" t="str">
        <f aca="false">MID(A51,4,2)</f>
        <v>04</v>
      </c>
      <c r="G543" s="56" t="s">
        <v>211</v>
      </c>
      <c r="H543" s="78" t="str">
        <f aca="false">MID(A51,8,2)</f>
        <v>00</v>
      </c>
      <c r="I543" s="115" t="str">
        <f aca="false">MID(A51,10,2)</f>
        <v>00</v>
      </c>
      <c r="J543" s="115" t="str">
        <f aca="false">MID(A51,12,2)</f>
        <v>00</v>
      </c>
      <c r="K543" s="116" t="str">
        <f aca="false">MID(A51,14,2)</f>
        <v>00</v>
      </c>
      <c r="L543" s="116" t="str">
        <f aca="false">MID(A51,16,2)</f>
        <v>00</v>
      </c>
      <c r="M543" s="117" t="str">
        <f aca="false">MID(A51,18,2)</f>
        <v>00</v>
      </c>
      <c r="N543" s="46" t="s">
        <v>67</v>
      </c>
      <c r="P543" s="62" t="s">
        <v>67</v>
      </c>
      <c r="Q543" s="63" t="s">
        <v>68</v>
      </c>
      <c r="R543" s="64" t="s">
        <v>69</v>
      </c>
      <c r="S543" s="46"/>
      <c r="T543" s="62" t="s">
        <v>67</v>
      </c>
      <c r="U543" s="63" t="s">
        <v>68</v>
      </c>
      <c r="V543" s="64" t="s">
        <v>69</v>
      </c>
      <c r="W543" s="46"/>
      <c r="X543" s="89"/>
      <c r="Y543" s="89"/>
      <c r="Z543" s="89"/>
      <c r="AA543" s="89"/>
      <c r="AB543" s="89"/>
      <c r="AC543" s="89"/>
      <c r="AD543" s="89"/>
      <c r="AE543" s="89"/>
      <c r="AF543" s="62" t="s">
        <v>67</v>
      </c>
      <c r="AG543" s="63" t="s">
        <v>68</v>
      </c>
      <c r="AH543" s="64" t="s">
        <v>69</v>
      </c>
      <c r="AI543" s="65"/>
      <c r="AJ543" s="66" t="s">
        <v>70</v>
      </c>
      <c r="AK543" s="66"/>
    </row>
    <row r="544" customFormat="false" ht="15" hidden="false" customHeight="false" outlineLevel="0" collapsed="false">
      <c r="C544" s="53" t="s">
        <v>71</v>
      </c>
      <c r="D544" s="45" t="str">
        <f aca="false">HEX2BIN(D543,8)</f>
        <v>00000111</v>
      </c>
      <c r="E544" s="45" t="str">
        <f aca="false">HEX2BIN(E543,8)</f>
        <v>00100000</v>
      </c>
      <c r="F544" s="45" t="str">
        <f aca="false">HEX2BIN(F543,8)</f>
        <v>00000100</v>
      </c>
      <c r="G544" s="45" t="str">
        <f aca="false">HEX2BIN(G543,8)</f>
        <v>01000111</v>
      </c>
      <c r="H544" s="45" t="str">
        <f aca="false">HEX2BIN(H543,8)</f>
        <v>00000000</v>
      </c>
      <c r="I544" s="45" t="str">
        <f aca="false">HEX2BIN(I543,8)</f>
        <v>00000000</v>
      </c>
      <c r="J544" s="45" t="str">
        <f aca="false">HEX2BIN(J543,8)</f>
        <v>00000000</v>
      </c>
      <c r="K544" s="45" t="str">
        <f aca="false">HEX2BIN(K543,8)</f>
        <v>00000000</v>
      </c>
      <c r="L544" s="45" t="str">
        <f aca="false">HEX2BIN(L543,8)</f>
        <v>00000000</v>
      </c>
      <c r="M544" s="65"/>
      <c r="N544" s="46"/>
      <c r="P544" s="68" t="str">
        <f aca="false">MID(H544,1,1)</f>
        <v>0</v>
      </c>
      <c r="Q544" s="69" t="str">
        <f aca="false">P544</f>
        <v>0</v>
      </c>
      <c r="R544" s="53" t="s">
        <v>72</v>
      </c>
      <c r="S544" s="70" t="s">
        <v>73</v>
      </c>
      <c r="T544" s="68" t="str">
        <f aca="false">MID(I544,1,1)</f>
        <v>0</v>
      </c>
      <c r="U544" s="69" t="str">
        <f aca="false">T544</f>
        <v>0</v>
      </c>
      <c r="V544" s="53" t="s">
        <v>72</v>
      </c>
      <c r="W544" s="70" t="s">
        <v>73</v>
      </c>
      <c r="X544" s="89"/>
      <c r="Y544" s="89"/>
      <c r="Z544" s="89"/>
      <c r="AA544" s="89"/>
      <c r="AB544" s="89"/>
      <c r="AC544" s="89"/>
      <c r="AD544" s="89"/>
      <c r="AE544" s="89"/>
      <c r="AF544" s="68" t="str">
        <f aca="false">MID(L544,1,1)</f>
        <v>0</v>
      </c>
      <c r="AG544" s="69" t="str">
        <f aca="false">AF544</f>
        <v>0</v>
      </c>
      <c r="AH544" s="53" t="s">
        <v>72</v>
      </c>
      <c r="AI544" s="70" t="s">
        <v>73</v>
      </c>
      <c r="AJ544" s="66"/>
      <c r="AK544" s="66"/>
    </row>
    <row r="545" customFormat="false" ht="15" hidden="false" customHeight="false" outlineLevel="0" collapsed="false">
      <c r="C545" s="53" t="s">
        <v>75</v>
      </c>
      <c r="D545" s="45" t="n">
        <f aca="false">HEX2DEC(D543)</f>
        <v>7</v>
      </c>
      <c r="E545" s="45" t="n">
        <f aca="false">HEX2DEC(E543)</f>
        <v>32</v>
      </c>
      <c r="F545" s="45" t="n">
        <f aca="false">HEX2DEC(F543)</f>
        <v>4</v>
      </c>
      <c r="G545" s="45" t="n">
        <f aca="false">HEX2DEC(G543)</f>
        <v>71</v>
      </c>
      <c r="H545" s="45" t="n">
        <f aca="false">HEX2DEC(H543)</f>
        <v>0</v>
      </c>
      <c r="I545" s="45" t="n">
        <f aca="false">HEX2DEC(I543)</f>
        <v>0</v>
      </c>
      <c r="J545" s="45" t="n">
        <f aca="false">HEX2DEC(J543)</f>
        <v>0</v>
      </c>
      <c r="K545" s="45" t="n">
        <f aca="false">HEX2DEC(K543)</f>
        <v>0</v>
      </c>
      <c r="L545" s="45" t="n">
        <f aca="false">HEX2DEC(L543)</f>
        <v>0</v>
      </c>
      <c r="M545" s="45" t="n">
        <f aca="false">SUM(D545:L545)</f>
        <v>114</v>
      </c>
      <c r="N545" s="46"/>
      <c r="P545" s="68" t="str">
        <f aca="false">MID(H544,2,1)</f>
        <v>0</v>
      </c>
      <c r="Q545" s="69" t="str">
        <f aca="false">P545</f>
        <v>0</v>
      </c>
      <c r="R545" s="53" t="s">
        <v>76</v>
      </c>
      <c r="S545" s="70" t="s">
        <v>73</v>
      </c>
      <c r="T545" s="68" t="str">
        <f aca="false">MID(I544,2,1)</f>
        <v>0</v>
      </c>
      <c r="U545" s="69" t="str">
        <f aca="false">T545</f>
        <v>0</v>
      </c>
      <c r="V545" s="53" t="s">
        <v>76</v>
      </c>
      <c r="W545" s="70" t="s">
        <v>73</v>
      </c>
      <c r="X545" s="89"/>
      <c r="Y545" s="89"/>
      <c r="Z545" s="89"/>
      <c r="AA545" s="89"/>
      <c r="AB545" s="89"/>
      <c r="AC545" s="89"/>
      <c r="AD545" s="89"/>
      <c r="AE545" s="89"/>
      <c r="AF545" s="68" t="str">
        <f aca="false">MID(L544,2,1)</f>
        <v>0</v>
      </c>
      <c r="AG545" s="69" t="str">
        <f aca="false">AF545</f>
        <v>0</v>
      </c>
      <c r="AH545" s="53" t="s">
        <v>76</v>
      </c>
      <c r="AI545" s="70" t="s">
        <v>73</v>
      </c>
      <c r="AJ545" s="66"/>
      <c r="AK545" s="66"/>
    </row>
    <row r="546" customFormat="false" ht="15" hidden="false" customHeight="false" outlineLevel="0" collapsed="false">
      <c r="C546" s="53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46"/>
      <c r="P546" s="68" t="str">
        <f aca="false">MID(H544,3,1)</f>
        <v>0</v>
      </c>
      <c r="Q546" s="69" t="str">
        <f aca="false">P546</f>
        <v>0</v>
      </c>
      <c r="R546" s="53" t="s">
        <v>78</v>
      </c>
      <c r="S546" s="70" t="s">
        <v>73</v>
      </c>
      <c r="T546" s="68" t="str">
        <f aca="false">MID(I544,3,1)</f>
        <v>0</v>
      </c>
      <c r="U546" s="69" t="str">
        <f aca="false">T546</f>
        <v>0</v>
      </c>
      <c r="V546" s="53" t="s">
        <v>78</v>
      </c>
      <c r="W546" s="70" t="s">
        <v>73</v>
      </c>
      <c r="X546" s="89"/>
      <c r="Y546" s="89"/>
      <c r="Z546" s="89"/>
      <c r="AA546" s="89"/>
      <c r="AB546" s="89"/>
      <c r="AC546" s="89"/>
      <c r="AD546" s="89"/>
      <c r="AE546" s="89"/>
      <c r="AF546" s="68" t="str">
        <f aca="false">MID(L544,3,1)</f>
        <v>0</v>
      </c>
      <c r="AG546" s="69" t="str">
        <f aca="false">AF546</f>
        <v>0</v>
      </c>
      <c r="AH546" s="53" t="s">
        <v>78</v>
      </c>
      <c r="AI546" s="70" t="s">
        <v>73</v>
      </c>
      <c r="AJ546" s="66"/>
      <c r="AK546" s="66"/>
    </row>
    <row r="547" customFormat="false" ht="15.75" hidden="false" customHeight="false" outlineLevel="0" collapsed="false">
      <c r="C547" s="53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46"/>
      <c r="P547" s="68" t="str">
        <f aca="false">MID(H544,4,1)</f>
        <v>0</v>
      </c>
      <c r="Q547" s="69" t="str">
        <f aca="false">P547</f>
        <v>0</v>
      </c>
      <c r="R547" s="53" t="s">
        <v>79</v>
      </c>
      <c r="S547" s="70" t="s">
        <v>73</v>
      </c>
      <c r="T547" s="68" t="str">
        <f aca="false">MID(I544,4,1)</f>
        <v>0</v>
      </c>
      <c r="U547" s="69" t="str">
        <f aca="false">T547</f>
        <v>0</v>
      </c>
      <c r="V547" s="53" t="s">
        <v>79</v>
      </c>
      <c r="W547" s="70" t="s">
        <v>73</v>
      </c>
      <c r="X547" s="89"/>
      <c r="Y547" s="89"/>
      <c r="Z547" s="89"/>
      <c r="AA547" s="89"/>
      <c r="AB547" s="89"/>
      <c r="AC547" s="89"/>
      <c r="AD547" s="89"/>
      <c r="AE547" s="89"/>
      <c r="AF547" s="68" t="str">
        <f aca="false">MID(L544,4,1)</f>
        <v>0</v>
      </c>
      <c r="AG547" s="69" t="str">
        <f aca="false">AF547</f>
        <v>0</v>
      </c>
      <c r="AH547" s="53" t="s">
        <v>79</v>
      </c>
      <c r="AI547" s="70" t="s">
        <v>73</v>
      </c>
      <c r="AJ547" s="66"/>
      <c r="AK547" s="66"/>
    </row>
    <row r="548" customFormat="false" ht="15.75" hidden="false" customHeight="false" outlineLevel="0" collapsed="false">
      <c r="C548" s="53" t="s">
        <v>62</v>
      </c>
      <c r="D548" s="73" t="str">
        <f aca="false">D543</f>
        <v>07</v>
      </c>
      <c r="E548" s="74" t="str">
        <f aca="false">E543</f>
        <v>20</v>
      </c>
      <c r="F548" s="74" t="str">
        <f aca="false">F543</f>
        <v>04</v>
      </c>
      <c r="G548" s="75" t="str">
        <f aca="false">G543</f>
        <v>47</v>
      </c>
      <c r="H548" s="76" t="str">
        <f aca="false">BIN2HEX(H549,2)</f>
        <v>00</v>
      </c>
      <c r="I548" s="77" t="str">
        <f aca="false">BIN2HEX(I549,2)</f>
        <v>00</v>
      </c>
      <c r="J548" s="139" t="str">
        <f aca="false">J543</f>
        <v>00</v>
      </c>
      <c r="K548" s="130" t="str">
        <f aca="false">K543</f>
        <v>00</v>
      </c>
      <c r="L548" s="80" t="str">
        <f aca="false">BIN2HEX(L549,2)</f>
        <v>00</v>
      </c>
      <c r="M548" s="81" t="str">
        <f aca="false">IF(LEN(M549)&gt;2,MID(M549,2,2),M549)</f>
        <v>72</v>
      </c>
      <c r="N548" s="46" t="s">
        <v>68</v>
      </c>
      <c r="P548" s="68" t="str">
        <f aca="false">MID(H544,5,1)</f>
        <v>0</v>
      </c>
      <c r="Q548" s="69" t="str">
        <f aca="false">P548</f>
        <v>0</v>
      </c>
      <c r="R548" s="53" t="s">
        <v>80</v>
      </c>
      <c r="S548" s="70" t="s">
        <v>73</v>
      </c>
      <c r="T548" s="68" t="str">
        <f aca="false">MID(I544,5,1)</f>
        <v>0</v>
      </c>
      <c r="U548" s="69" t="str">
        <f aca="false">T548</f>
        <v>0</v>
      </c>
      <c r="V548" s="53" t="s">
        <v>80</v>
      </c>
      <c r="W548" s="70" t="s">
        <v>73</v>
      </c>
      <c r="X548" s="89"/>
      <c r="Y548" s="89"/>
      <c r="Z548" s="89"/>
      <c r="AA548" s="89"/>
      <c r="AB548" s="89"/>
      <c r="AC548" s="89"/>
      <c r="AD548" s="89"/>
      <c r="AE548" s="89"/>
      <c r="AF548" s="68" t="str">
        <f aca="false">MID(L544,5,1)</f>
        <v>0</v>
      </c>
      <c r="AG548" s="69" t="str">
        <f aca="false">AF548</f>
        <v>0</v>
      </c>
      <c r="AH548" s="53" t="s">
        <v>80</v>
      </c>
      <c r="AI548" s="70" t="s">
        <v>73</v>
      </c>
      <c r="AJ548" s="66"/>
      <c r="AK548" s="66"/>
    </row>
    <row r="549" customFormat="false" ht="15" hidden="false" customHeight="false" outlineLevel="0" collapsed="false">
      <c r="C549" s="53" t="s">
        <v>71</v>
      </c>
      <c r="D549" s="45" t="str">
        <f aca="false">HEX2BIN(D548,8)</f>
        <v>00000111</v>
      </c>
      <c r="E549" s="45" t="str">
        <f aca="false">HEX2BIN(E548,8)</f>
        <v>00100000</v>
      </c>
      <c r="F549" s="45" t="str">
        <f aca="false">HEX2BIN(F548,8)</f>
        <v>00000100</v>
      </c>
      <c r="G549" s="45" t="str">
        <f aca="false">HEX2BIN(G548,8)</f>
        <v>01000111</v>
      </c>
      <c r="H549" s="82" t="str">
        <f aca="false">Q544&amp;Q545&amp;Q546&amp;Q547&amp;Q548&amp;Q549&amp;Q550&amp;Q551</f>
        <v>00000000</v>
      </c>
      <c r="I549" s="45" t="str">
        <f aca="false">U544&amp;U545&amp;U546&amp;U547&amp;U548&amp;U549&amp;U550&amp;U551</f>
        <v>00000000</v>
      </c>
      <c r="J549" s="82"/>
      <c r="K549" s="82"/>
      <c r="L549" s="45" t="str">
        <f aca="false">AG544&amp;AG545&amp;AG546&amp;AG547&amp;AG548&amp;AG549&amp;AG550&amp;AG551</f>
        <v>00000000</v>
      </c>
      <c r="M549" s="45" t="str">
        <f aca="false">DEC2HEX(M550)</f>
        <v>72</v>
      </c>
      <c r="N549" s="46"/>
      <c r="P549" s="68" t="str">
        <f aca="false">MID(H544,6,1)</f>
        <v>0</v>
      </c>
      <c r="Q549" s="69" t="str">
        <f aca="false">P549</f>
        <v>0</v>
      </c>
      <c r="R549" s="53" t="s">
        <v>83</v>
      </c>
      <c r="S549" s="70" t="s">
        <v>73</v>
      </c>
      <c r="T549" s="68" t="str">
        <f aca="false">MID(I544,6,1)</f>
        <v>0</v>
      </c>
      <c r="U549" s="69" t="str">
        <f aca="false">T549</f>
        <v>0</v>
      </c>
      <c r="V549" s="53" t="s">
        <v>83</v>
      </c>
      <c r="W549" s="70" t="s">
        <v>73</v>
      </c>
      <c r="X549" s="89"/>
      <c r="Y549" s="89"/>
      <c r="Z549" s="89"/>
      <c r="AA549" s="89"/>
      <c r="AB549" s="89"/>
      <c r="AC549" s="89"/>
      <c r="AD549" s="89"/>
      <c r="AE549" s="89"/>
      <c r="AF549" s="68" t="str">
        <f aca="false">MID(L544,6,1)</f>
        <v>0</v>
      </c>
      <c r="AG549" s="69" t="str">
        <f aca="false">AF549</f>
        <v>0</v>
      </c>
      <c r="AH549" s="53" t="s">
        <v>83</v>
      </c>
      <c r="AI549" s="70" t="s">
        <v>73</v>
      </c>
      <c r="AJ549" s="66"/>
      <c r="AK549" s="66"/>
    </row>
    <row r="550" customFormat="false" ht="15" hidden="false" customHeight="false" outlineLevel="0" collapsed="false">
      <c r="C550" s="53" t="s">
        <v>75</v>
      </c>
      <c r="D550" s="45" t="n">
        <f aca="false">HEX2DEC(D548)</f>
        <v>7</v>
      </c>
      <c r="E550" s="45" t="n">
        <f aca="false">HEX2DEC(E548)</f>
        <v>32</v>
      </c>
      <c r="F550" s="45" t="n">
        <f aca="false">HEX2DEC(F548)</f>
        <v>4</v>
      </c>
      <c r="G550" s="45" t="n">
        <f aca="false">HEX2DEC(G548)</f>
        <v>71</v>
      </c>
      <c r="H550" s="45" t="n">
        <f aca="false">HEX2DEC(H548)</f>
        <v>0</v>
      </c>
      <c r="I550" s="45" t="n">
        <f aca="false">HEX2DEC(I548)</f>
        <v>0</v>
      </c>
      <c r="J550" s="45" t="n">
        <f aca="false">HEX2DEC(J548)</f>
        <v>0</v>
      </c>
      <c r="K550" s="45" t="n">
        <f aca="false">HEX2DEC(K548)</f>
        <v>0</v>
      </c>
      <c r="L550" s="45" t="n">
        <f aca="false">HEX2DEC(L548)</f>
        <v>0</v>
      </c>
      <c r="M550" s="45" t="n">
        <f aca="false">SUM(D550:L550)</f>
        <v>114</v>
      </c>
      <c r="N550" s="46"/>
      <c r="P550" s="68" t="str">
        <f aca="false">MID(H544,7,1)</f>
        <v>0</v>
      </c>
      <c r="Q550" s="69" t="str">
        <f aca="false">P550</f>
        <v>0</v>
      </c>
      <c r="R550" s="53" t="s">
        <v>84</v>
      </c>
      <c r="S550" s="70" t="s">
        <v>73</v>
      </c>
      <c r="T550" s="68" t="str">
        <f aca="false">MID(I544,7,1)</f>
        <v>0</v>
      </c>
      <c r="U550" s="69" t="str">
        <f aca="false">T550</f>
        <v>0</v>
      </c>
      <c r="V550" s="53" t="s">
        <v>84</v>
      </c>
      <c r="W550" s="70" t="s">
        <v>73</v>
      </c>
      <c r="X550" s="89"/>
      <c r="Y550" s="89"/>
      <c r="Z550" s="89"/>
      <c r="AA550" s="89"/>
      <c r="AB550" s="89"/>
      <c r="AC550" s="89"/>
      <c r="AD550" s="89"/>
      <c r="AE550" s="89"/>
      <c r="AF550" s="68" t="str">
        <f aca="false">MID(L544,7,1)</f>
        <v>0</v>
      </c>
      <c r="AG550" s="69" t="str">
        <f aca="false">AF550</f>
        <v>0</v>
      </c>
      <c r="AH550" s="53" t="s">
        <v>84</v>
      </c>
      <c r="AI550" s="70" t="s">
        <v>73</v>
      </c>
      <c r="AJ550" s="66"/>
      <c r="AK550" s="66"/>
    </row>
    <row r="551" customFormat="false" ht="15.75" hidden="false" customHeight="false" outlineLevel="0" collapsed="false">
      <c r="C551" s="83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5"/>
      <c r="P551" s="86" t="str">
        <f aca="false">MID(H544,8,1)</f>
        <v>0</v>
      </c>
      <c r="Q551" s="93" t="str">
        <f aca="false">P551</f>
        <v>0</v>
      </c>
      <c r="R551" s="83" t="s">
        <v>86</v>
      </c>
      <c r="S551" s="34" t="s">
        <v>73</v>
      </c>
      <c r="T551" s="86" t="str">
        <f aca="false">MID(I544,8,1)</f>
        <v>0</v>
      </c>
      <c r="U551" s="93" t="str">
        <f aca="false">T551</f>
        <v>0</v>
      </c>
      <c r="V551" s="83" t="s">
        <v>86</v>
      </c>
      <c r="W551" s="34" t="s">
        <v>73</v>
      </c>
      <c r="X551" s="89"/>
      <c r="Y551" s="89"/>
      <c r="Z551" s="89"/>
      <c r="AA551" s="89"/>
      <c r="AB551" s="89"/>
      <c r="AC551" s="89"/>
      <c r="AD551" s="89"/>
      <c r="AE551" s="89"/>
      <c r="AF551" s="86" t="str">
        <f aca="false">MID(L544,8,1)</f>
        <v>0</v>
      </c>
      <c r="AG551" s="93" t="str">
        <f aca="false">AF551</f>
        <v>0</v>
      </c>
      <c r="AH551" s="83" t="s">
        <v>86</v>
      </c>
      <c r="AI551" s="34" t="s">
        <v>73</v>
      </c>
      <c r="AJ551" s="66"/>
      <c r="AK551" s="66"/>
    </row>
    <row r="552" customFormat="false" ht="15.75" hidden="false" customHeight="false" outlineLevel="0" collapsed="false">
      <c r="C552" s="40"/>
      <c r="D552" s="41"/>
      <c r="E552" s="41"/>
      <c r="F552" s="41"/>
      <c r="G552" s="41"/>
      <c r="H552" s="41"/>
      <c r="I552" s="41"/>
      <c r="J552" s="41"/>
      <c r="K552" s="41"/>
      <c r="L552" s="41"/>
      <c r="M552" s="41" t="s">
        <v>47</v>
      </c>
      <c r="N552" s="42"/>
      <c r="P552" s="43" t="s">
        <v>483</v>
      </c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</row>
    <row r="553" customFormat="false" ht="15.75" hidden="false" customHeight="false" outlineLevel="0" collapsed="false">
      <c r="C553" s="53"/>
      <c r="D553" s="44" t="s">
        <v>484</v>
      </c>
      <c r="E553" s="44"/>
      <c r="F553" s="44"/>
      <c r="G553" s="44"/>
      <c r="H553" s="45" t="s">
        <v>50</v>
      </c>
      <c r="I553" s="45" t="s">
        <v>51</v>
      </c>
      <c r="J553" s="45" t="s">
        <v>52</v>
      </c>
      <c r="K553" s="45" t="s">
        <v>53</v>
      </c>
      <c r="L553" s="45" t="s">
        <v>54</v>
      </c>
      <c r="M553" s="45" t="s">
        <v>55</v>
      </c>
      <c r="N553" s="46"/>
      <c r="P553" s="47" t="s">
        <v>56</v>
      </c>
      <c r="Q553" s="47"/>
      <c r="R553" s="47"/>
      <c r="S553" s="47"/>
      <c r="T553" s="48" t="s">
        <v>57</v>
      </c>
      <c r="U553" s="48"/>
      <c r="V553" s="48"/>
      <c r="W553" s="48"/>
      <c r="X553" s="49" t="s">
        <v>58</v>
      </c>
      <c r="Y553" s="49"/>
      <c r="Z553" s="49"/>
      <c r="AA553" s="49"/>
      <c r="AB553" s="50" t="s">
        <v>59</v>
      </c>
      <c r="AC553" s="50"/>
      <c r="AD553" s="50"/>
      <c r="AE553" s="50"/>
      <c r="AF553" s="92" t="s">
        <v>103</v>
      </c>
      <c r="AG553" s="92"/>
      <c r="AH553" s="92"/>
      <c r="AI553" s="92"/>
      <c r="AJ553" s="52" t="s">
        <v>61</v>
      </c>
      <c r="AK553" s="52"/>
    </row>
    <row r="554" customFormat="false" ht="15.75" hidden="false" customHeight="false" outlineLevel="0" collapsed="false">
      <c r="C554" s="53" t="s">
        <v>62</v>
      </c>
      <c r="D554" s="54" t="s">
        <v>63</v>
      </c>
      <c r="E554" s="55" t="s">
        <v>131</v>
      </c>
      <c r="F554" s="74" t="str">
        <f aca="false">MID(A52,4,2)</f>
        <v>04</v>
      </c>
      <c r="G554" s="56" t="s">
        <v>213</v>
      </c>
      <c r="H554" s="78" t="str">
        <f aca="false">MID(A52,8,2)</f>
        <v>00</v>
      </c>
      <c r="I554" s="115" t="str">
        <f aca="false">MID(A52,10,2)</f>
        <v>00</v>
      </c>
      <c r="J554" s="115" t="str">
        <f aca="false">MID(A52,12,2)</f>
        <v>00</v>
      </c>
      <c r="K554" s="116" t="str">
        <f aca="false">MID(A52,14,2)</f>
        <v>00</v>
      </c>
      <c r="L554" s="116" t="str">
        <f aca="false">MID(A52,16,2)</f>
        <v>00</v>
      </c>
      <c r="M554" s="117" t="str">
        <f aca="false">MID(A52,18,2)</f>
        <v>00</v>
      </c>
      <c r="N554" s="46" t="s">
        <v>67</v>
      </c>
      <c r="P554" s="62" t="s">
        <v>67</v>
      </c>
      <c r="Q554" s="63" t="s">
        <v>68</v>
      </c>
      <c r="R554" s="64" t="s">
        <v>69</v>
      </c>
      <c r="S554" s="46"/>
      <c r="T554" s="62" t="s">
        <v>67</v>
      </c>
      <c r="U554" s="63" t="s">
        <v>68</v>
      </c>
      <c r="V554" s="64" t="s">
        <v>69</v>
      </c>
      <c r="W554" s="46"/>
      <c r="X554" s="62" t="s">
        <v>67</v>
      </c>
      <c r="Y554" s="63" t="s">
        <v>68</v>
      </c>
      <c r="Z554" s="64" t="s">
        <v>69</v>
      </c>
      <c r="AA554" s="46"/>
      <c r="AB554" s="62" t="s">
        <v>67</v>
      </c>
      <c r="AC554" s="63" t="s">
        <v>68</v>
      </c>
      <c r="AD554" s="64" t="s">
        <v>69</v>
      </c>
      <c r="AE554" s="46"/>
      <c r="AF554" s="62" t="s">
        <v>67</v>
      </c>
      <c r="AG554" s="63" t="s">
        <v>68</v>
      </c>
      <c r="AH554" s="64" t="s">
        <v>69</v>
      </c>
      <c r="AI554" s="65"/>
      <c r="AJ554" s="66" t="s">
        <v>70</v>
      </c>
      <c r="AK554" s="66"/>
    </row>
    <row r="555" customFormat="false" ht="15" hidden="false" customHeight="false" outlineLevel="0" collapsed="false">
      <c r="C555" s="53" t="s">
        <v>71</v>
      </c>
      <c r="D555" s="45" t="str">
        <f aca="false">HEX2BIN(D554,8)</f>
        <v>00000111</v>
      </c>
      <c r="E555" s="45" t="str">
        <f aca="false">HEX2BIN(E554,8)</f>
        <v>00100000</v>
      </c>
      <c r="F555" s="45" t="str">
        <f aca="false">HEX2BIN(F554,8)</f>
        <v>00000100</v>
      </c>
      <c r="G555" s="45" t="str">
        <f aca="false">HEX2BIN(G554,8)</f>
        <v>01001000</v>
      </c>
      <c r="H555" s="45" t="str">
        <f aca="false">HEX2BIN(H554,8)</f>
        <v>00000000</v>
      </c>
      <c r="I555" s="45" t="str">
        <f aca="false">HEX2BIN(I554,8)</f>
        <v>00000000</v>
      </c>
      <c r="J555" s="45" t="str">
        <f aca="false">HEX2BIN(J554,8)</f>
        <v>00000000</v>
      </c>
      <c r="K555" s="45" t="str">
        <f aca="false">HEX2BIN(K554,8)</f>
        <v>00000000</v>
      </c>
      <c r="L555" s="45" t="str">
        <f aca="false">HEX2BIN(L554,8)</f>
        <v>00000000</v>
      </c>
      <c r="M555" s="65"/>
      <c r="N555" s="46"/>
      <c r="P555" s="68" t="str">
        <f aca="false">MID(H555,1,1)</f>
        <v>0</v>
      </c>
      <c r="Q555" s="69" t="str">
        <f aca="false">P555</f>
        <v>0</v>
      </c>
      <c r="R555" s="53" t="s">
        <v>72</v>
      </c>
      <c r="S555" s="70" t="s">
        <v>73</v>
      </c>
      <c r="T555" s="68" t="str">
        <f aca="false">MID(I555,1,1)</f>
        <v>0</v>
      </c>
      <c r="U555" s="69" t="str">
        <f aca="false">T555</f>
        <v>0</v>
      </c>
      <c r="V555" s="53" t="s">
        <v>72</v>
      </c>
      <c r="W555" s="70" t="s">
        <v>73</v>
      </c>
      <c r="X555" s="68" t="str">
        <f aca="false">MID(J555,1,1)</f>
        <v>0</v>
      </c>
      <c r="Y555" s="69" t="str">
        <f aca="false">X555</f>
        <v>0</v>
      </c>
      <c r="Z555" s="53" t="s">
        <v>72</v>
      </c>
      <c r="AA555" s="70" t="s">
        <v>73</v>
      </c>
      <c r="AB555" s="68" t="str">
        <f aca="false">MID(K555,1,1)</f>
        <v>0</v>
      </c>
      <c r="AC555" s="69" t="str">
        <f aca="false">AB555</f>
        <v>0</v>
      </c>
      <c r="AD555" s="53" t="s">
        <v>72</v>
      </c>
      <c r="AE555" s="70" t="s">
        <v>73</v>
      </c>
      <c r="AF555" s="68" t="str">
        <f aca="false">MID(L555,1,1)</f>
        <v>0</v>
      </c>
      <c r="AG555" s="69" t="str">
        <f aca="false">AF555</f>
        <v>0</v>
      </c>
      <c r="AH555" s="53" t="s">
        <v>72</v>
      </c>
      <c r="AI555" s="70" t="s">
        <v>73</v>
      </c>
      <c r="AJ555" s="66"/>
      <c r="AK555" s="66"/>
    </row>
    <row r="556" customFormat="false" ht="15" hidden="false" customHeight="false" outlineLevel="0" collapsed="false">
      <c r="C556" s="53" t="s">
        <v>75</v>
      </c>
      <c r="D556" s="45" t="n">
        <f aca="false">HEX2DEC(D554)</f>
        <v>7</v>
      </c>
      <c r="E556" s="45" t="n">
        <f aca="false">HEX2DEC(E554)</f>
        <v>32</v>
      </c>
      <c r="F556" s="45" t="n">
        <f aca="false">HEX2DEC(F554)</f>
        <v>4</v>
      </c>
      <c r="G556" s="45" t="n">
        <f aca="false">HEX2DEC(G554)</f>
        <v>72</v>
      </c>
      <c r="H556" s="45" t="n">
        <f aca="false">HEX2DEC(H554)</f>
        <v>0</v>
      </c>
      <c r="I556" s="45" t="n">
        <f aca="false">HEX2DEC(I554)</f>
        <v>0</v>
      </c>
      <c r="J556" s="45" t="n">
        <f aca="false">HEX2DEC(J554)</f>
        <v>0</v>
      </c>
      <c r="K556" s="45" t="n">
        <f aca="false">HEX2DEC(K554)</f>
        <v>0</v>
      </c>
      <c r="L556" s="45" t="n">
        <f aca="false">HEX2DEC(L554)</f>
        <v>0</v>
      </c>
      <c r="M556" s="45" t="n">
        <f aca="false">SUM(D556:L556)</f>
        <v>115</v>
      </c>
      <c r="N556" s="46"/>
      <c r="P556" s="68" t="str">
        <f aca="false">MID(H555,2,1)</f>
        <v>0</v>
      </c>
      <c r="Q556" s="69" t="str">
        <f aca="false">P556</f>
        <v>0</v>
      </c>
      <c r="R556" s="53" t="s">
        <v>76</v>
      </c>
      <c r="S556" s="70" t="s">
        <v>73</v>
      </c>
      <c r="T556" s="68" t="str">
        <f aca="false">MID(I555,2,1)</f>
        <v>0</v>
      </c>
      <c r="U556" s="69" t="str">
        <f aca="false">T556</f>
        <v>0</v>
      </c>
      <c r="V556" s="53" t="s">
        <v>76</v>
      </c>
      <c r="W556" s="70" t="s">
        <v>73</v>
      </c>
      <c r="X556" s="68" t="str">
        <f aca="false">MID(J555,2,1)</f>
        <v>0</v>
      </c>
      <c r="Y556" s="69" t="str">
        <f aca="false">X556</f>
        <v>0</v>
      </c>
      <c r="Z556" s="53" t="s">
        <v>76</v>
      </c>
      <c r="AA556" s="70" t="s">
        <v>73</v>
      </c>
      <c r="AB556" s="68" t="str">
        <f aca="false">MID(K555,2,1)</f>
        <v>0</v>
      </c>
      <c r="AC556" s="69" t="str">
        <f aca="false">AB556</f>
        <v>0</v>
      </c>
      <c r="AD556" s="53" t="s">
        <v>76</v>
      </c>
      <c r="AE556" s="70" t="s">
        <v>73</v>
      </c>
      <c r="AF556" s="68" t="str">
        <f aca="false">MID(L555,2,1)</f>
        <v>0</v>
      </c>
      <c r="AG556" s="69" t="str">
        <f aca="false">AF556</f>
        <v>0</v>
      </c>
      <c r="AH556" s="53" t="s">
        <v>76</v>
      </c>
      <c r="AI556" s="70" t="s">
        <v>73</v>
      </c>
      <c r="AJ556" s="66"/>
      <c r="AK556" s="66"/>
    </row>
    <row r="557" customFormat="false" ht="15" hidden="false" customHeight="false" outlineLevel="0" collapsed="false">
      <c r="C557" s="53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46"/>
      <c r="P557" s="68" t="str">
        <f aca="false">MID(H555,3,1)</f>
        <v>0</v>
      </c>
      <c r="Q557" s="69" t="str">
        <f aca="false">P557</f>
        <v>0</v>
      </c>
      <c r="R557" s="53" t="s">
        <v>78</v>
      </c>
      <c r="S557" s="70" t="s">
        <v>73</v>
      </c>
      <c r="T557" s="68" t="str">
        <f aca="false">MID(I555,3,1)</f>
        <v>0</v>
      </c>
      <c r="U557" s="69" t="str">
        <f aca="false">T557</f>
        <v>0</v>
      </c>
      <c r="V557" s="53" t="s">
        <v>78</v>
      </c>
      <c r="W557" s="70" t="s">
        <v>73</v>
      </c>
      <c r="X557" s="68" t="str">
        <f aca="false">MID(J555,3,1)</f>
        <v>0</v>
      </c>
      <c r="Y557" s="69" t="str">
        <f aca="false">X557</f>
        <v>0</v>
      </c>
      <c r="Z557" s="53" t="s">
        <v>78</v>
      </c>
      <c r="AA557" s="70" t="s">
        <v>73</v>
      </c>
      <c r="AB557" s="68" t="str">
        <f aca="false">MID(K555,3,1)</f>
        <v>0</v>
      </c>
      <c r="AC557" s="69" t="str">
        <f aca="false">AB557</f>
        <v>0</v>
      </c>
      <c r="AD557" s="53" t="s">
        <v>78</v>
      </c>
      <c r="AE557" s="70" t="s">
        <v>73</v>
      </c>
      <c r="AF557" s="68" t="str">
        <f aca="false">MID(L555,3,1)</f>
        <v>0</v>
      </c>
      <c r="AG557" s="69" t="str">
        <f aca="false">AF557</f>
        <v>0</v>
      </c>
      <c r="AH557" s="53" t="s">
        <v>78</v>
      </c>
      <c r="AI557" s="70" t="s">
        <v>73</v>
      </c>
      <c r="AJ557" s="66"/>
      <c r="AK557" s="66"/>
    </row>
    <row r="558" customFormat="false" ht="15.75" hidden="false" customHeight="false" outlineLevel="0" collapsed="false">
      <c r="C558" s="53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46"/>
      <c r="P558" s="68" t="str">
        <f aca="false">MID(H555,4,1)</f>
        <v>0</v>
      </c>
      <c r="Q558" s="69" t="str">
        <f aca="false">P558</f>
        <v>0</v>
      </c>
      <c r="R558" s="53" t="s">
        <v>79</v>
      </c>
      <c r="S558" s="70" t="s">
        <v>73</v>
      </c>
      <c r="T558" s="68" t="str">
        <f aca="false">MID(I555,4,1)</f>
        <v>0</v>
      </c>
      <c r="U558" s="69" t="str">
        <f aca="false">T558</f>
        <v>0</v>
      </c>
      <c r="V558" s="53" t="s">
        <v>79</v>
      </c>
      <c r="W558" s="70" t="s">
        <v>73</v>
      </c>
      <c r="X558" s="68" t="str">
        <f aca="false">MID(J555,4,1)</f>
        <v>0</v>
      </c>
      <c r="Y558" s="69" t="str">
        <f aca="false">X558</f>
        <v>0</v>
      </c>
      <c r="Z558" s="53" t="s">
        <v>79</v>
      </c>
      <c r="AA558" s="70" t="s">
        <v>73</v>
      </c>
      <c r="AB558" s="68" t="str">
        <f aca="false">MID(K555,4,1)</f>
        <v>0</v>
      </c>
      <c r="AC558" s="69" t="str">
        <f aca="false">AB558</f>
        <v>0</v>
      </c>
      <c r="AD558" s="53" t="s">
        <v>79</v>
      </c>
      <c r="AE558" s="70" t="s">
        <v>73</v>
      </c>
      <c r="AF558" s="68" t="str">
        <f aca="false">MID(L555,4,1)</f>
        <v>0</v>
      </c>
      <c r="AG558" s="69" t="str">
        <f aca="false">AF558</f>
        <v>0</v>
      </c>
      <c r="AH558" s="53" t="s">
        <v>79</v>
      </c>
      <c r="AI558" s="70" t="s">
        <v>73</v>
      </c>
      <c r="AJ558" s="66"/>
      <c r="AK558" s="66"/>
    </row>
    <row r="559" customFormat="false" ht="15.75" hidden="false" customHeight="false" outlineLevel="0" collapsed="false">
      <c r="C559" s="53" t="s">
        <v>62</v>
      </c>
      <c r="D559" s="73" t="str">
        <f aca="false">D554</f>
        <v>07</v>
      </c>
      <c r="E559" s="74" t="str">
        <f aca="false">E554</f>
        <v>20</v>
      </c>
      <c r="F559" s="74" t="str">
        <f aca="false">F554</f>
        <v>04</v>
      </c>
      <c r="G559" s="75" t="str">
        <f aca="false">G554</f>
        <v>48</v>
      </c>
      <c r="H559" s="76" t="str">
        <f aca="false">BIN2HEX(H560,2)</f>
        <v>00</v>
      </c>
      <c r="I559" s="77" t="str">
        <f aca="false">BIN2HEX(I560,2)</f>
        <v>00</v>
      </c>
      <c r="J559" s="78" t="str">
        <f aca="false">BIN2HEX(J560,2)</f>
        <v>00</v>
      </c>
      <c r="K559" s="79" t="str">
        <f aca="false">BIN2HEX(K560,2)</f>
        <v>00</v>
      </c>
      <c r="L559" s="80" t="str">
        <f aca="false">BIN2HEX(L560,2)</f>
        <v>00</v>
      </c>
      <c r="M559" s="81" t="str">
        <f aca="false">IF(LEN(M560)&gt;2,MID(M560,2,2),M560)</f>
        <v>73</v>
      </c>
      <c r="N559" s="46" t="s">
        <v>68</v>
      </c>
      <c r="P559" s="68" t="str">
        <f aca="false">MID(H555,5,1)</f>
        <v>0</v>
      </c>
      <c r="Q559" s="69" t="str">
        <f aca="false">P559</f>
        <v>0</v>
      </c>
      <c r="R559" s="53" t="s">
        <v>80</v>
      </c>
      <c r="S559" s="70" t="s">
        <v>73</v>
      </c>
      <c r="T559" s="68" t="str">
        <f aca="false">MID(I555,5,1)</f>
        <v>0</v>
      </c>
      <c r="U559" s="69" t="str">
        <f aca="false">T559</f>
        <v>0</v>
      </c>
      <c r="V559" s="53" t="s">
        <v>80</v>
      </c>
      <c r="W559" s="70" t="s">
        <v>73</v>
      </c>
      <c r="X559" s="68" t="str">
        <f aca="false">MID(J555,5,1)</f>
        <v>0</v>
      </c>
      <c r="Y559" s="69" t="str">
        <f aca="false">X559</f>
        <v>0</v>
      </c>
      <c r="Z559" s="53" t="s">
        <v>80</v>
      </c>
      <c r="AA559" s="70" t="s">
        <v>73</v>
      </c>
      <c r="AB559" s="68" t="str">
        <f aca="false">MID(K555,5,1)</f>
        <v>0</v>
      </c>
      <c r="AC559" s="69" t="str">
        <f aca="false">AB559</f>
        <v>0</v>
      </c>
      <c r="AD559" s="53" t="s">
        <v>80</v>
      </c>
      <c r="AE559" s="70" t="s">
        <v>73</v>
      </c>
      <c r="AF559" s="68" t="str">
        <f aca="false">MID(L555,5,1)</f>
        <v>0</v>
      </c>
      <c r="AG559" s="69" t="str">
        <f aca="false">AF559</f>
        <v>0</v>
      </c>
      <c r="AH559" s="53" t="s">
        <v>80</v>
      </c>
      <c r="AI559" s="70" t="s">
        <v>73</v>
      </c>
      <c r="AJ559" s="66"/>
      <c r="AK559" s="66"/>
    </row>
    <row r="560" customFormat="false" ht="15" hidden="false" customHeight="false" outlineLevel="0" collapsed="false">
      <c r="C560" s="53" t="s">
        <v>71</v>
      </c>
      <c r="D560" s="45" t="str">
        <f aca="false">HEX2BIN(D559,8)</f>
        <v>00000111</v>
      </c>
      <c r="E560" s="45" t="str">
        <f aca="false">HEX2BIN(E559,8)</f>
        <v>00100000</v>
      </c>
      <c r="F560" s="45" t="str">
        <f aca="false">HEX2BIN(F559,8)</f>
        <v>00000100</v>
      </c>
      <c r="G560" s="45" t="str">
        <f aca="false">HEX2BIN(G559,8)</f>
        <v>01001000</v>
      </c>
      <c r="H560" s="82" t="str">
        <f aca="false">Q555&amp;Q556&amp;Q557&amp;Q558&amp;Q559&amp;Q560&amp;Q561&amp;Q562</f>
        <v>00000000</v>
      </c>
      <c r="I560" s="45" t="str">
        <f aca="false">U555&amp;U556&amp;U557&amp;U558&amp;U559&amp;U560&amp;U561&amp;U562</f>
        <v>00000000</v>
      </c>
      <c r="J560" s="82" t="str">
        <f aca="false">Y555&amp;Y556&amp;Y557&amp;Y558&amp;Y559&amp;Y560&amp;Y561&amp;Y562</f>
        <v>00000000</v>
      </c>
      <c r="K560" s="82" t="str">
        <f aca="false">AC555&amp;AC556&amp;AC557&amp;AC558&amp;AC559&amp;AC560&amp;AC561&amp;AC562</f>
        <v>00000000</v>
      </c>
      <c r="L560" s="45" t="str">
        <f aca="false">AG555&amp;AG556&amp;AG557&amp;AG558&amp;AG559&amp;AG560&amp;AG561&amp;AG562</f>
        <v>00000000</v>
      </c>
      <c r="M560" s="45" t="str">
        <f aca="false">DEC2HEX(M561)</f>
        <v>73</v>
      </c>
      <c r="N560" s="46"/>
      <c r="P560" s="68" t="str">
        <f aca="false">MID(H555,6,1)</f>
        <v>0</v>
      </c>
      <c r="Q560" s="69" t="str">
        <f aca="false">P560</f>
        <v>0</v>
      </c>
      <c r="R560" s="53" t="s">
        <v>83</v>
      </c>
      <c r="S560" s="70" t="s">
        <v>73</v>
      </c>
      <c r="T560" s="68" t="str">
        <f aca="false">MID(I555,6,1)</f>
        <v>0</v>
      </c>
      <c r="U560" s="69" t="str">
        <f aca="false">T560</f>
        <v>0</v>
      </c>
      <c r="V560" s="53" t="s">
        <v>83</v>
      </c>
      <c r="W560" s="70" t="s">
        <v>73</v>
      </c>
      <c r="X560" s="68" t="str">
        <f aca="false">MID(J555,6,1)</f>
        <v>0</v>
      </c>
      <c r="Y560" s="69" t="str">
        <f aca="false">X560</f>
        <v>0</v>
      </c>
      <c r="Z560" s="53" t="s">
        <v>83</v>
      </c>
      <c r="AA560" s="70" t="s">
        <v>73</v>
      </c>
      <c r="AB560" s="68" t="str">
        <f aca="false">MID(K555,6,1)</f>
        <v>0</v>
      </c>
      <c r="AC560" s="69" t="str">
        <f aca="false">AB560</f>
        <v>0</v>
      </c>
      <c r="AD560" s="53" t="s">
        <v>83</v>
      </c>
      <c r="AE560" s="70" t="s">
        <v>73</v>
      </c>
      <c r="AF560" s="68" t="str">
        <f aca="false">MID(L555,6,1)</f>
        <v>0</v>
      </c>
      <c r="AG560" s="69" t="str">
        <f aca="false">AF560</f>
        <v>0</v>
      </c>
      <c r="AH560" s="53" t="s">
        <v>83</v>
      </c>
      <c r="AI560" s="70" t="s">
        <v>73</v>
      </c>
      <c r="AJ560" s="66"/>
      <c r="AK560" s="66"/>
    </row>
    <row r="561" customFormat="false" ht="15" hidden="false" customHeight="false" outlineLevel="0" collapsed="false">
      <c r="C561" s="53" t="s">
        <v>75</v>
      </c>
      <c r="D561" s="45" t="n">
        <f aca="false">HEX2DEC(D559)</f>
        <v>7</v>
      </c>
      <c r="E561" s="45" t="n">
        <f aca="false">HEX2DEC(E559)</f>
        <v>32</v>
      </c>
      <c r="F561" s="45" t="n">
        <f aca="false">HEX2DEC(F559)</f>
        <v>4</v>
      </c>
      <c r="G561" s="45" t="n">
        <f aca="false">HEX2DEC(G559)</f>
        <v>72</v>
      </c>
      <c r="H561" s="45" t="n">
        <f aca="false">HEX2DEC(H559)</f>
        <v>0</v>
      </c>
      <c r="I561" s="45" t="n">
        <f aca="false">HEX2DEC(I559)</f>
        <v>0</v>
      </c>
      <c r="J561" s="45" t="n">
        <f aca="false">HEX2DEC(J559)</f>
        <v>0</v>
      </c>
      <c r="K561" s="45" t="n">
        <f aca="false">HEX2DEC(K559)</f>
        <v>0</v>
      </c>
      <c r="L561" s="45" t="n">
        <f aca="false">HEX2DEC(L559)</f>
        <v>0</v>
      </c>
      <c r="M561" s="45" t="n">
        <f aca="false">SUM(D561:L561)</f>
        <v>115</v>
      </c>
      <c r="N561" s="46"/>
      <c r="P561" s="68" t="str">
        <f aca="false">MID(H555,7,1)</f>
        <v>0</v>
      </c>
      <c r="Q561" s="69" t="str">
        <f aca="false">P561</f>
        <v>0</v>
      </c>
      <c r="R561" s="53" t="s">
        <v>84</v>
      </c>
      <c r="S561" s="70" t="s">
        <v>73</v>
      </c>
      <c r="T561" s="68" t="str">
        <f aca="false">MID(I555,7,1)</f>
        <v>0</v>
      </c>
      <c r="U561" s="69" t="str">
        <f aca="false">T561</f>
        <v>0</v>
      </c>
      <c r="V561" s="53" t="s">
        <v>84</v>
      </c>
      <c r="W561" s="70" t="s">
        <v>73</v>
      </c>
      <c r="X561" s="68" t="str">
        <f aca="false">MID(J555,7,1)</f>
        <v>0</v>
      </c>
      <c r="Y561" s="69" t="str">
        <f aca="false">X561</f>
        <v>0</v>
      </c>
      <c r="Z561" s="53" t="s">
        <v>84</v>
      </c>
      <c r="AA561" s="70" t="s">
        <v>73</v>
      </c>
      <c r="AB561" s="68" t="str">
        <f aca="false">MID(K555,7,1)</f>
        <v>0</v>
      </c>
      <c r="AC561" s="69" t="str">
        <f aca="false">AB561</f>
        <v>0</v>
      </c>
      <c r="AD561" s="53" t="s">
        <v>84</v>
      </c>
      <c r="AE561" s="70" t="s">
        <v>73</v>
      </c>
      <c r="AF561" s="68" t="str">
        <f aca="false">MID(L555,7,1)</f>
        <v>0</v>
      </c>
      <c r="AG561" s="69" t="str">
        <f aca="false">AF561</f>
        <v>0</v>
      </c>
      <c r="AH561" s="53" t="s">
        <v>84</v>
      </c>
      <c r="AI561" s="70" t="s">
        <v>73</v>
      </c>
      <c r="AJ561" s="66"/>
      <c r="AK561" s="66"/>
    </row>
    <row r="562" customFormat="false" ht="15.75" hidden="false" customHeight="false" outlineLevel="0" collapsed="false">
      <c r="C562" s="83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5"/>
      <c r="P562" s="86" t="str">
        <f aca="false">MID(H555,8,1)</f>
        <v>0</v>
      </c>
      <c r="Q562" s="93" t="str">
        <f aca="false">P562</f>
        <v>0</v>
      </c>
      <c r="R562" s="83" t="s">
        <v>86</v>
      </c>
      <c r="S562" s="34" t="s">
        <v>73</v>
      </c>
      <c r="T562" s="86" t="str">
        <f aca="false">MID(I555,8,1)</f>
        <v>0</v>
      </c>
      <c r="U562" s="93" t="str">
        <f aca="false">T562</f>
        <v>0</v>
      </c>
      <c r="V562" s="83" t="s">
        <v>86</v>
      </c>
      <c r="W562" s="34" t="s">
        <v>73</v>
      </c>
      <c r="X562" s="86" t="str">
        <f aca="false">MID(J555,8,1)</f>
        <v>0</v>
      </c>
      <c r="Y562" s="93" t="str">
        <f aca="false">X562</f>
        <v>0</v>
      </c>
      <c r="Z562" s="83" t="s">
        <v>86</v>
      </c>
      <c r="AA562" s="34" t="s">
        <v>73</v>
      </c>
      <c r="AB562" s="86" t="str">
        <f aca="false">MID(K555,8,1)</f>
        <v>0</v>
      </c>
      <c r="AC562" s="93" t="str">
        <f aca="false">AB562</f>
        <v>0</v>
      </c>
      <c r="AD562" s="83" t="s">
        <v>86</v>
      </c>
      <c r="AE562" s="34" t="s">
        <v>73</v>
      </c>
      <c r="AF562" s="86" t="str">
        <f aca="false">MID(L555,8,1)</f>
        <v>0</v>
      </c>
      <c r="AG562" s="93" t="str">
        <f aca="false">AF562</f>
        <v>0</v>
      </c>
      <c r="AH562" s="83" t="s">
        <v>86</v>
      </c>
      <c r="AI562" s="34" t="s">
        <v>73</v>
      </c>
      <c r="AJ562" s="66"/>
      <c r="AK562" s="66"/>
    </row>
    <row r="563" customFormat="false" ht="15.75" hidden="false" customHeight="false" outlineLevel="0" collapsed="false">
      <c r="C563" s="40"/>
      <c r="D563" s="41"/>
      <c r="E563" s="41"/>
      <c r="F563" s="41"/>
      <c r="G563" s="41"/>
      <c r="H563" s="41"/>
      <c r="I563" s="41"/>
      <c r="J563" s="41"/>
      <c r="K563" s="41"/>
      <c r="L563" s="41"/>
      <c r="M563" s="41" t="s">
        <v>47</v>
      </c>
      <c r="N563" s="42"/>
      <c r="P563" s="43" t="s">
        <v>485</v>
      </c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</row>
    <row r="564" customFormat="false" ht="15.75" hidden="false" customHeight="false" outlineLevel="0" collapsed="false">
      <c r="C564" s="53"/>
      <c r="D564" s="44" t="s">
        <v>486</v>
      </c>
      <c r="E564" s="44"/>
      <c r="F564" s="44"/>
      <c r="G564" s="44"/>
      <c r="H564" s="45" t="s">
        <v>50</v>
      </c>
      <c r="I564" s="45" t="s">
        <v>51</v>
      </c>
      <c r="J564" s="45" t="s">
        <v>52</v>
      </c>
      <c r="K564" s="45" t="s">
        <v>53</v>
      </c>
      <c r="L564" s="45" t="s">
        <v>54</v>
      </c>
      <c r="M564" s="45" t="s">
        <v>55</v>
      </c>
      <c r="N564" s="46"/>
      <c r="P564" s="47" t="s">
        <v>333</v>
      </c>
      <c r="Q564" s="47"/>
      <c r="R564" s="47"/>
      <c r="S564" s="47"/>
      <c r="T564" s="48" t="s">
        <v>487</v>
      </c>
      <c r="U564" s="48"/>
      <c r="V564" s="48"/>
      <c r="W564" s="48"/>
      <c r="X564" s="49" t="s">
        <v>58</v>
      </c>
      <c r="Y564" s="49"/>
      <c r="Z564" s="49"/>
      <c r="AA564" s="49"/>
      <c r="AB564" s="50" t="s">
        <v>59</v>
      </c>
      <c r="AC564" s="50"/>
      <c r="AD564" s="50"/>
      <c r="AE564" s="50"/>
      <c r="AF564" s="92" t="s">
        <v>103</v>
      </c>
      <c r="AG564" s="92"/>
      <c r="AH564" s="92"/>
      <c r="AI564" s="92"/>
      <c r="AJ564" s="52" t="s">
        <v>61</v>
      </c>
      <c r="AK564" s="52"/>
    </row>
    <row r="565" customFormat="false" ht="15.75" hidden="false" customHeight="false" outlineLevel="0" collapsed="false">
      <c r="C565" s="53" t="s">
        <v>62</v>
      </c>
      <c r="D565" s="54" t="s">
        <v>63</v>
      </c>
      <c r="E565" s="55" t="s">
        <v>131</v>
      </c>
      <c r="F565" s="74" t="str">
        <f aca="false">MID(A53,4,2)</f>
        <v>04</v>
      </c>
      <c r="G565" s="56" t="s">
        <v>215</v>
      </c>
      <c r="H565" s="78" t="str">
        <f aca="false">MID(A53,8,2)</f>
        <v>00</v>
      </c>
      <c r="I565" s="115" t="str">
        <f aca="false">MID(A53,10,2)</f>
        <v>00</v>
      </c>
      <c r="J565" s="115" t="str">
        <f aca="false">MID(A53,12,2)</f>
        <v>00</v>
      </c>
      <c r="K565" s="116" t="str">
        <f aca="false">MID(A53,14,2)</f>
        <v>00</v>
      </c>
      <c r="L565" s="116" t="str">
        <f aca="false">MID(A53,16,2)</f>
        <v>00</v>
      </c>
      <c r="M565" s="117" t="str">
        <f aca="false">MID(A53,18,2)</f>
        <v>00</v>
      </c>
      <c r="N565" s="46" t="s">
        <v>67</v>
      </c>
      <c r="P565" s="89"/>
      <c r="Q565" s="89"/>
      <c r="R565" s="89"/>
      <c r="S565" s="89"/>
      <c r="T565" s="89"/>
      <c r="U565" s="89"/>
      <c r="V565" s="89"/>
      <c r="W565" s="89"/>
      <c r="X565" s="62" t="s">
        <v>67</v>
      </c>
      <c r="Y565" s="63" t="s">
        <v>68</v>
      </c>
      <c r="Z565" s="64" t="s">
        <v>69</v>
      </c>
      <c r="AA565" s="46"/>
      <c r="AB565" s="62" t="s">
        <v>67</v>
      </c>
      <c r="AC565" s="63" t="s">
        <v>68</v>
      </c>
      <c r="AD565" s="64" t="s">
        <v>69</v>
      </c>
      <c r="AE565" s="46"/>
      <c r="AF565" s="62" t="s">
        <v>67</v>
      </c>
      <c r="AG565" s="63" t="s">
        <v>68</v>
      </c>
      <c r="AH565" s="64" t="s">
        <v>69</v>
      </c>
      <c r="AI565" s="65"/>
      <c r="AJ565" s="66" t="s">
        <v>70</v>
      </c>
      <c r="AK565" s="66"/>
    </row>
    <row r="566" customFormat="false" ht="15" hidden="false" customHeight="false" outlineLevel="0" collapsed="false">
      <c r="C566" s="53" t="s">
        <v>71</v>
      </c>
      <c r="D566" s="45" t="str">
        <f aca="false">HEX2BIN(D565,8)</f>
        <v>00000111</v>
      </c>
      <c r="E566" s="45" t="str">
        <f aca="false">HEX2BIN(E565,8)</f>
        <v>00100000</v>
      </c>
      <c r="F566" s="45" t="str">
        <f aca="false">HEX2BIN(F565,8)</f>
        <v>00000100</v>
      </c>
      <c r="G566" s="45" t="str">
        <f aca="false">HEX2BIN(G565,8)</f>
        <v>01001001</v>
      </c>
      <c r="H566" s="45" t="str">
        <f aca="false">HEX2BIN(H565,8)</f>
        <v>00000000</v>
      </c>
      <c r="I566" s="45" t="str">
        <f aca="false">HEX2BIN(I565,8)</f>
        <v>00000000</v>
      </c>
      <c r="J566" s="45" t="str">
        <f aca="false">HEX2BIN(J565,8)</f>
        <v>00000000</v>
      </c>
      <c r="K566" s="45" t="str">
        <f aca="false">HEX2BIN(K565,8)</f>
        <v>00000000</v>
      </c>
      <c r="L566" s="45" t="str">
        <f aca="false">HEX2BIN(L565,8)</f>
        <v>00000000</v>
      </c>
      <c r="M566" s="65"/>
      <c r="N566" s="46"/>
      <c r="P566" s="89"/>
      <c r="Q566" s="89"/>
      <c r="R566" s="89"/>
      <c r="S566" s="89"/>
      <c r="T566" s="89"/>
      <c r="U566" s="89"/>
      <c r="V566" s="89"/>
      <c r="W566" s="89"/>
      <c r="X566" s="68" t="str">
        <f aca="false">MID(J566,1,1)</f>
        <v>0</v>
      </c>
      <c r="Y566" s="69" t="str">
        <f aca="false">X566</f>
        <v>0</v>
      </c>
      <c r="Z566" s="53" t="s">
        <v>72</v>
      </c>
      <c r="AA566" s="70" t="s">
        <v>73</v>
      </c>
      <c r="AB566" s="68" t="str">
        <f aca="false">MID(K566,1,1)</f>
        <v>0</v>
      </c>
      <c r="AC566" s="69" t="str">
        <f aca="false">AB566</f>
        <v>0</v>
      </c>
      <c r="AD566" s="53" t="s">
        <v>72</v>
      </c>
      <c r="AE566" s="70" t="s">
        <v>73</v>
      </c>
      <c r="AF566" s="68" t="str">
        <f aca="false">MID(L566,1,1)</f>
        <v>0</v>
      </c>
      <c r="AG566" s="69" t="str">
        <f aca="false">AF566</f>
        <v>0</v>
      </c>
      <c r="AH566" s="53" t="s">
        <v>72</v>
      </c>
      <c r="AI566" s="70" t="s">
        <v>73</v>
      </c>
      <c r="AJ566" s="66"/>
      <c r="AK566" s="66"/>
    </row>
    <row r="567" customFormat="false" ht="15" hidden="false" customHeight="false" outlineLevel="0" collapsed="false">
      <c r="C567" s="53" t="s">
        <v>75</v>
      </c>
      <c r="D567" s="45" t="n">
        <f aca="false">HEX2DEC(D565)</f>
        <v>7</v>
      </c>
      <c r="E567" s="45" t="n">
        <f aca="false">HEX2DEC(E565)</f>
        <v>32</v>
      </c>
      <c r="F567" s="45" t="n">
        <f aca="false">HEX2DEC(F565)</f>
        <v>4</v>
      </c>
      <c r="G567" s="45" t="n">
        <f aca="false">HEX2DEC(G565)</f>
        <v>73</v>
      </c>
      <c r="H567" s="45" t="n">
        <f aca="false">HEX2DEC(H565)</f>
        <v>0</v>
      </c>
      <c r="I567" s="45" t="n">
        <f aca="false">HEX2DEC(I565)</f>
        <v>0</v>
      </c>
      <c r="J567" s="45" t="n">
        <f aca="false">HEX2DEC(J565)</f>
        <v>0</v>
      </c>
      <c r="K567" s="45" t="n">
        <f aca="false">HEX2DEC(K565)</f>
        <v>0</v>
      </c>
      <c r="L567" s="45" t="n">
        <f aca="false">HEX2DEC(L565)</f>
        <v>0</v>
      </c>
      <c r="M567" s="45" t="n">
        <f aca="false">SUM(D567:L567)</f>
        <v>116</v>
      </c>
      <c r="N567" s="46"/>
      <c r="P567" s="89"/>
      <c r="Q567" s="89"/>
      <c r="R567" s="89"/>
      <c r="S567" s="89"/>
      <c r="T567" s="89"/>
      <c r="U567" s="89"/>
      <c r="V567" s="89"/>
      <c r="W567" s="89"/>
      <c r="X567" s="68" t="str">
        <f aca="false">MID(J566,2,1)</f>
        <v>0</v>
      </c>
      <c r="Y567" s="69" t="str">
        <f aca="false">X567</f>
        <v>0</v>
      </c>
      <c r="Z567" s="53" t="s">
        <v>76</v>
      </c>
      <c r="AA567" s="70" t="s">
        <v>73</v>
      </c>
      <c r="AB567" s="68" t="str">
        <f aca="false">MID(K566,2,1)</f>
        <v>0</v>
      </c>
      <c r="AC567" s="69" t="str">
        <f aca="false">AB567</f>
        <v>0</v>
      </c>
      <c r="AD567" s="53" t="s">
        <v>76</v>
      </c>
      <c r="AE567" s="70" t="s">
        <v>73</v>
      </c>
      <c r="AF567" s="68" t="str">
        <f aca="false">MID(L566,2,1)</f>
        <v>0</v>
      </c>
      <c r="AG567" s="69" t="str">
        <f aca="false">AF567</f>
        <v>0</v>
      </c>
      <c r="AH567" s="53" t="s">
        <v>76</v>
      </c>
      <c r="AI567" s="70" t="s">
        <v>73</v>
      </c>
      <c r="AJ567" s="66"/>
      <c r="AK567" s="66"/>
    </row>
    <row r="568" customFormat="false" ht="15" hidden="false" customHeight="false" outlineLevel="0" collapsed="false">
      <c r="C568" s="53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46"/>
      <c r="P568" s="89"/>
      <c r="Q568" s="89"/>
      <c r="R568" s="89"/>
      <c r="S568" s="89"/>
      <c r="T568" s="89"/>
      <c r="U568" s="89"/>
      <c r="V568" s="89"/>
      <c r="W568" s="89"/>
      <c r="X568" s="68" t="str">
        <f aca="false">MID(J566,3,1)</f>
        <v>0</v>
      </c>
      <c r="Y568" s="69" t="str">
        <f aca="false">X568</f>
        <v>0</v>
      </c>
      <c r="Z568" s="53" t="s">
        <v>78</v>
      </c>
      <c r="AA568" s="70" t="s">
        <v>73</v>
      </c>
      <c r="AB568" s="68" t="str">
        <f aca="false">MID(K566,3,1)</f>
        <v>0</v>
      </c>
      <c r="AC568" s="69" t="str">
        <f aca="false">AB568</f>
        <v>0</v>
      </c>
      <c r="AD568" s="53" t="s">
        <v>78</v>
      </c>
      <c r="AE568" s="70" t="s">
        <v>73</v>
      </c>
      <c r="AF568" s="68" t="str">
        <f aca="false">MID(L566,3,1)</f>
        <v>0</v>
      </c>
      <c r="AG568" s="69" t="str">
        <f aca="false">AF568</f>
        <v>0</v>
      </c>
      <c r="AH568" s="53" t="s">
        <v>78</v>
      </c>
      <c r="AI568" s="70" t="s">
        <v>73</v>
      </c>
      <c r="AJ568" s="66"/>
      <c r="AK568" s="66"/>
    </row>
    <row r="569" customFormat="false" ht="15.75" hidden="false" customHeight="false" outlineLevel="0" collapsed="false">
      <c r="C569" s="53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46"/>
      <c r="P569" s="89"/>
      <c r="Q569" s="89"/>
      <c r="R569" s="89"/>
      <c r="S569" s="89"/>
      <c r="T569" s="89"/>
      <c r="U569" s="89"/>
      <c r="V569" s="89"/>
      <c r="W569" s="89"/>
      <c r="X569" s="68" t="str">
        <f aca="false">MID(J566,4,1)</f>
        <v>0</v>
      </c>
      <c r="Y569" s="69" t="str">
        <f aca="false">X569</f>
        <v>0</v>
      </c>
      <c r="Z569" s="53" t="s">
        <v>79</v>
      </c>
      <c r="AA569" s="70" t="s">
        <v>73</v>
      </c>
      <c r="AB569" s="68" t="str">
        <f aca="false">MID(K566,4,1)</f>
        <v>0</v>
      </c>
      <c r="AC569" s="69" t="str">
        <f aca="false">AB569</f>
        <v>0</v>
      </c>
      <c r="AD569" s="53" t="s">
        <v>79</v>
      </c>
      <c r="AE569" s="70" t="s">
        <v>73</v>
      </c>
      <c r="AF569" s="68" t="str">
        <f aca="false">MID(L566,4,1)</f>
        <v>0</v>
      </c>
      <c r="AG569" s="69" t="str">
        <f aca="false">AF569</f>
        <v>0</v>
      </c>
      <c r="AH569" s="53" t="s">
        <v>79</v>
      </c>
      <c r="AI569" s="70" t="s">
        <v>73</v>
      </c>
      <c r="AJ569" s="66"/>
      <c r="AK569" s="66"/>
    </row>
    <row r="570" customFormat="false" ht="15.75" hidden="false" customHeight="false" outlineLevel="0" collapsed="false">
      <c r="C570" s="53" t="s">
        <v>62</v>
      </c>
      <c r="D570" s="73" t="str">
        <f aca="false">D565</f>
        <v>07</v>
      </c>
      <c r="E570" s="74" t="str">
        <f aca="false">E565</f>
        <v>20</v>
      </c>
      <c r="F570" s="74" t="str">
        <f aca="false">F565</f>
        <v>04</v>
      </c>
      <c r="G570" s="75" t="str">
        <f aca="false">G565</f>
        <v>49</v>
      </c>
      <c r="H570" s="141" t="str">
        <f aca="false">H565</f>
        <v>00</v>
      </c>
      <c r="I570" s="130" t="str">
        <f aca="false">I565</f>
        <v>00</v>
      </c>
      <c r="J570" s="78" t="str">
        <f aca="false">BIN2HEX(J571,2)</f>
        <v>00</v>
      </c>
      <c r="K570" s="79" t="str">
        <f aca="false">BIN2HEX(K571,2)</f>
        <v>00</v>
      </c>
      <c r="L570" s="80" t="str">
        <f aca="false">BIN2HEX(L571,2)</f>
        <v>00</v>
      </c>
      <c r="M570" s="81" t="str">
        <f aca="false">IF(LEN(M571)&gt;2,MID(M571,2,2),M571)</f>
        <v>74</v>
      </c>
      <c r="N570" s="46" t="s">
        <v>68</v>
      </c>
      <c r="P570" s="89"/>
      <c r="Q570" s="89"/>
      <c r="R570" s="89"/>
      <c r="S570" s="89"/>
      <c r="T570" s="89"/>
      <c r="U570" s="89"/>
      <c r="V570" s="89"/>
      <c r="W570" s="89"/>
      <c r="X570" s="68" t="str">
        <f aca="false">MID(J566,5,1)</f>
        <v>0</v>
      </c>
      <c r="Y570" s="69" t="str">
        <f aca="false">X570</f>
        <v>0</v>
      </c>
      <c r="Z570" s="53" t="s">
        <v>80</v>
      </c>
      <c r="AA570" s="70" t="s">
        <v>73</v>
      </c>
      <c r="AB570" s="68" t="str">
        <f aca="false">MID(K566,5,1)</f>
        <v>0</v>
      </c>
      <c r="AC570" s="69" t="str">
        <f aca="false">AB570</f>
        <v>0</v>
      </c>
      <c r="AD570" s="53" t="s">
        <v>80</v>
      </c>
      <c r="AE570" s="70" t="s">
        <v>73</v>
      </c>
      <c r="AF570" s="68" t="str">
        <f aca="false">MID(L566,5,1)</f>
        <v>0</v>
      </c>
      <c r="AG570" s="69" t="str">
        <f aca="false">AF570</f>
        <v>0</v>
      </c>
      <c r="AH570" s="53" t="s">
        <v>80</v>
      </c>
      <c r="AI570" s="70" t="s">
        <v>73</v>
      </c>
      <c r="AJ570" s="66"/>
      <c r="AK570" s="66"/>
    </row>
    <row r="571" customFormat="false" ht="15" hidden="false" customHeight="false" outlineLevel="0" collapsed="false">
      <c r="C571" s="53" t="s">
        <v>71</v>
      </c>
      <c r="D571" s="45" t="str">
        <f aca="false">HEX2BIN(D570,8)</f>
        <v>00000111</v>
      </c>
      <c r="E571" s="45" t="str">
        <f aca="false">HEX2BIN(E570,8)</f>
        <v>00100000</v>
      </c>
      <c r="F571" s="45" t="str">
        <f aca="false">HEX2BIN(F570,8)</f>
        <v>00000100</v>
      </c>
      <c r="G571" s="45" t="str">
        <f aca="false">HEX2BIN(G570,8)</f>
        <v>01001001</v>
      </c>
      <c r="H571" s="82"/>
      <c r="I571" s="45"/>
      <c r="J571" s="82" t="str">
        <f aca="false">Y566&amp;Y567&amp;Y568&amp;Y569&amp;Y570&amp;Y571&amp;Y572&amp;Y573</f>
        <v>00000000</v>
      </c>
      <c r="K571" s="82" t="str">
        <f aca="false">AC566&amp;AC567&amp;AC568&amp;AC569&amp;AC570&amp;AC571&amp;AC572&amp;AC573</f>
        <v>00000000</v>
      </c>
      <c r="L571" s="45" t="str">
        <f aca="false">AG566&amp;AG567&amp;AG568&amp;AG569&amp;AG570&amp;AG571&amp;AG572&amp;AG573</f>
        <v>00000000</v>
      </c>
      <c r="M571" s="45" t="str">
        <f aca="false">DEC2HEX(M572)</f>
        <v>74</v>
      </c>
      <c r="N571" s="46"/>
      <c r="P571" s="89"/>
      <c r="Q571" s="89"/>
      <c r="R571" s="89"/>
      <c r="S571" s="89"/>
      <c r="T571" s="89"/>
      <c r="U571" s="89"/>
      <c r="V571" s="89"/>
      <c r="W571" s="89"/>
      <c r="X571" s="68" t="str">
        <f aca="false">MID(J566,6,1)</f>
        <v>0</v>
      </c>
      <c r="Y571" s="69" t="str">
        <f aca="false">X571</f>
        <v>0</v>
      </c>
      <c r="Z571" s="53" t="s">
        <v>83</v>
      </c>
      <c r="AA571" s="70" t="s">
        <v>73</v>
      </c>
      <c r="AB571" s="68" t="str">
        <f aca="false">MID(K566,6,1)</f>
        <v>0</v>
      </c>
      <c r="AC571" s="69" t="str">
        <f aca="false">AB571</f>
        <v>0</v>
      </c>
      <c r="AD571" s="53" t="s">
        <v>83</v>
      </c>
      <c r="AE571" s="70" t="s">
        <v>73</v>
      </c>
      <c r="AF571" s="68" t="str">
        <f aca="false">MID(L566,6,1)</f>
        <v>0</v>
      </c>
      <c r="AG571" s="69" t="str">
        <f aca="false">AF571</f>
        <v>0</v>
      </c>
      <c r="AH571" s="53" t="s">
        <v>83</v>
      </c>
      <c r="AI571" s="70" t="s">
        <v>73</v>
      </c>
      <c r="AJ571" s="66"/>
      <c r="AK571" s="66"/>
    </row>
    <row r="572" customFormat="false" ht="15" hidden="false" customHeight="false" outlineLevel="0" collapsed="false">
      <c r="C572" s="53" t="s">
        <v>75</v>
      </c>
      <c r="D572" s="45" t="n">
        <f aca="false">HEX2DEC(D570)</f>
        <v>7</v>
      </c>
      <c r="E572" s="45" t="n">
        <f aca="false">HEX2DEC(E570)</f>
        <v>32</v>
      </c>
      <c r="F572" s="45" t="n">
        <f aca="false">HEX2DEC(F570)</f>
        <v>4</v>
      </c>
      <c r="G572" s="45" t="n">
        <f aca="false">HEX2DEC(G570)</f>
        <v>73</v>
      </c>
      <c r="H572" s="45" t="n">
        <f aca="false">HEX2DEC(H570)</f>
        <v>0</v>
      </c>
      <c r="I572" s="45" t="n">
        <f aca="false">HEX2DEC(I570)</f>
        <v>0</v>
      </c>
      <c r="J572" s="45" t="n">
        <f aca="false">HEX2DEC(J570)</f>
        <v>0</v>
      </c>
      <c r="K572" s="45" t="n">
        <f aca="false">HEX2DEC(K570)</f>
        <v>0</v>
      </c>
      <c r="L572" s="45" t="n">
        <f aca="false">HEX2DEC(L570)</f>
        <v>0</v>
      </c>
      <c r="M572" s="45" t="n">
        <f aca="false">SUM(D572:L572)</f>
        <v>116</v>
      </c>
      <c r="N572" s="46"/>
      <c r="P572" s="89"/>
      <c r="Q572" s="89"/>
      <c r="R572" s="89"/>
      <c r="S572" s="89"/>
      <c r="T572" s="89"/>
      <c r="U572" s="89"/>
      <c r="V572" s="89"/>
      <c r="W572" s="89"/>
      <c r="X572" s="68" t="str">
        <f aca="false">MID(J566,7,1)</f>
        <v>0</v>
      </c>
      <c r="Y572" s="69" t="str">
        <f aca="false">X572</f>
        <v>0</v>
      </c>
      <c r="Z572" s="53" t="s">
        <v>84</v>
      </c>
      <c r="AA572" s="70" t="s">
        <v>73</v>
      </c>
      <c r="AB572" s="68" t="str">
        <f aca="false">MID(K566,7,1)</f>
        <v>0</v>
      </c>
      <c r="AC572" s="69" t="str">
        <f aca="false">AB572</f>
        <v>0</v>
      </c>
      <c r="AD572" s="53" t="s">
        <v>84</v>
      </c>
      <c r="AE572" s="70" t="s">
        <v>73</v>
      </c>
      <c r="AF572" s="68" t="str">
        <f aca="false">MID(L566,7,1)</f>
        <v>0</v>
      </c>
      <c r="AG572" s="69" t="str">
        <f aca="false">AF572</f>
        <v>0</v>
      </c>
      <c r="AH572" s="53" t="s">
        <v>84</v>
      </c>
      <c r="AI572" s="70" t="s">
        <v>73</v>
      </c>
      <c r="AJ572" s="66"/>
      <c r="AK572" s="66"/>
    </row>
    <row r="573" customFormat="false" ht="15.75" hidden="false" customHeight="false" outlineLevel="0" collapsed="false">
      <c r="C573" s="83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5"/>
      <c r="P573" s="89"/>
      <c r="Q573" s="89"/>
      <c r="R573" s="89"/>
      <c r="S573" s="89"/>
      <c r="T573" s="89"/>
      <c r="U573" s="89"/>
      <c r="V573" s="89"/>
      <c r="W573" s="89"/>
      <c r="X573" s="86" t="str">
        <f aca="false">MID(J566,8,1)</f>
        <v>0</v>
      </c>
      <c r="Y573" s="93" t="str">
        <f aca="false">X573</f>
        <v>0</v>
      </c>
      <c r="Z573" s="83" t="s">
        <v>86</v>
      </c>
      <c r="AA573" s="34" t="s">
        <v>73</v>
      </c>
      <c r="AB573" s="86" t="str">
        <f aca="false">MID(K566,8,1)</f>
        <v>0</v>
      </c>
      <c r="AC573" s="93" t="str">
        <f aca="false">AB573</f>
        <v>0</v>
      </c>
      <c r="AD573" s="83" t="s">
        <v>86</v>
      </c>
      <c r="AE573" s="34" t="s">
        <v>73</v>
      </c>
      <c r="AF573" s="86" t="str">
        <f aca="false">MID(L566,8,1)</f>
        <v>0</v>
      </c>
      <c r="AG573" s="93" t="str">
        <f aca="false">AF573</f>
        <v>0</v>
      </c>
      <c r="AH573" s="83" t="s">
        <v>86</v>
      </c>
      <c r="AI573" s="34" t="s">
        <v>73</v>
      </c>
      <c r="AJ573" s="66"/>
      <c r="AK573" s="66"/>
    </row>
    <row r="574" customFormat="false" ht="15.75" hidden="false" customHeight="false" outlineLevel="0" collapsed="false">
      <c r="C574" s="40"/>
      <c r="D574" s="41"/>
      <c r="E574" s="41"/>
      <c r="F574" s="41"/>
      <c r="G574" s="41"/>
      <c r="H574" s="41"/>
      <c r="I574" s="41"/>
      <c r="J574" s="41"/>
      <c r="K574" s="41"/>
      <c r="L574" s="41"/>
      <c r="M574" s="41" t="s">
        <v>47</v>
      </c>
      <c r="N574" s="42"/>
      <c r="P574" s="43" t="s">
        <v>488</v>
      </c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</row>
    <row r="575" customFormat="false" ht="15.75" hidden="false" customHeight="false" outlineLevel="0" collapsed="false">
      <c r="C575" s="53"/>
      <c r="D575" s="44" t="s">
        <v>489</v>
      </c>
      <c r="E575" s="44"/>
      <c r="F575" s="44"/>
      <c r="G575" s="44"/>
      <c r="H575" s="45" t="s">
        <v>50</v>
      </c>
      <c r="I575" s="45" t="s">
        <v>51</v>
      </c>
      <c r="J575" s="45" t="s">
        <v>52</v>
      </c>
      <c r="K575" s="45" t="s">
        <v>53</v>
      </c>
      <c r="L575" s="45" t="s">
        <v>54</v>
      </c>
      <c r="M575" s="45" t="s">
        <v>55</v>
      </c>
      <c r="N575" s="46"/>
      <c r="P575" s="47" t="s">
        <v>56</v>
      </c>
      <c r="Q575" s="47"/>
      <c r="R575" s="47"/>
      <c r="S575" s="47"/>
      <c r="T575" s="48" t="s">
        <v>57</v>
      </c>
      <c r="U575" s="48"/>
      <c r="V575" s="48"/>
      <c r="W575" s="48"/>
      <c r="X575" s="49" t="s">
        <v>58</v>
      </c>
      <c r="Y575" s="49"/>
      <c r="Z575" s="49"/>
      <c r="AA575" s="49"/>
      <c r="AB575" s="50" t="s">
        <v>297</v>
      </c>
      <c r="AC575" s="50"/>
      <c r="AD575" s="50"/>
      <c r="AE575" s="50"/>
      <c r="AF575" s="92" t="s">
        <v>490</v>
      </c>
      <c r="AG575" s="92"/>
      <c r="AH575" s="92"/>
      <c r="AI575" s="92"/>
      <c r="AJ575" s="52" t="s">
        <v>61</v>
      </c>
      <c r="AK575" s="52"/>
    </row>
    <row r="576" customFormat="false" ht="15.75" hidden="false" customHeight="false" outlineLevel="0" collapsed="false">
      <c r="C576" s="53" t="s">
        <v>62</v>
      </c>
      <c r="D576" s="54" t="s">
        <v>63</v>
      </c>
      <c r="E576" s="55" t="s">
        <v>131</v>
      </c>
      <c r="F576" s="74" t="str">
        <f aca="false">MID(A54,4,2)</f>
        <v>04</v>
      </c>
      <c r="G576" s="56" t="s">
        <v>236</v>
      </c>
      <c r="H576" s="78" t="str">
        <f aca="false">MID(A54,8,2)</f>
        <v>00</v>
      </c>
      <c r="I576" s="115" t="str">
        <f aca="false">MID(A54,10,2)</f>
        <v>00</v>
      </c>
      <c r="J576" s="115" t="str">
        <f aca="false">MID(A54,12,2)</f>
        <v>00</v>
      </c>
      <c r="K576" s="116" t="str">
        <f aca="false">MID(A54,14,2)</f>
        <v>00</v>
      </c>
      <c r="L576" s="116" t="str">
        <f aca="false">MID(A54,16,2)</f>
        <v>00</v>
      </c>
      <c r="M576" s="117" t="str">
        <f aca="false">MID(A54,18,2)</f>
        <v>00</v>
      </c>
      <c r="N576" s="46" t="s">
        <v>67</v>
      </c>
      <c r="P576" s="62" t="s">
        <v>67</v>
      </c>
      <c r="Q576" s="63" t="s">
        <v>68</v>
      </c>
      <c r="R576" s="64" t="s">
        <v>69</v>
      </c>
      <c r="S576" s="46"/>
      <c r="T576" s="62" t="s">
        <v>67</v>
      </c>
      <c r="U576" s="63" t="s">
        <v>68</v>
      </c>
      <c r="V576" s="64" t="s">
        <v>69</v>
      </c>
      <c r="W576" s="46"/>
      <c r="X576" s="62" t="s">
        <v>67</v>
      </c>
      <c r="Y576" s="63" t="s">
        <v>68</v>
      </c>
      <c r="Z576" s="64" t="s">
        <v>69</v>
      </c>
      <c r="AA576" s="46"/>
      <c r="AB576" s="89"/>
      <c r="AC576" s="89"/>
      <c r="AD576" s="89"/>
      <c r="AE576" s="89"/>
      <c r="AF576" s="89"/>
      <c r="AG576" s="89"/>
      <c r="AH576" s="89"/>
      <c r="AI576" s="89"/>
      <c r="AJ576" s="66" t="s">
        <v>70</v>
      </c>
      <c r="AK576" s="66"/>
    </row>
    <row r="577" customFormat="false" ht="15" hidden="false" customHeight="false" outlineLevel="0" collapsed="false">
      <c r="C577" s="53" t="s">
        <v>71</v>
      </c>
      <c r="D577" s="45" t="str">
        <f aca="false">HEX2BIN(D576,8)</f>
        <v>00000111</v>
      </c>
      <c r="E577" s="45" t="str">
        <f aca="false">HEX2BIN(E576,8)</f>
        <v>00100000</v>
      </c>
      <c r="F577" s="45" t="str">
        <f aca="false">HEX2BIN(F576,8)</f>
        <v>00000100</v>
      </c>
      <c r="G577" s="45" t="str">
        <f aca="false">HEX2BIN(G576,8)</f>
        <v>01010000</v>
      </c>
      <c r="H577" s="45" t="str">
        <f aca="false">HEX2BIN(H576,8)</f>
        <v>00000000</v>
      </c>
      <c r="I577" s="45" t="str">
        <f aca="false">HEX2BIN(I576,8)</f>
        <v>00000000</v>
      </c>
      <c r="J577" s="45" t="str">
        <f aca="false">HEX2BIN(J576,8)</f>
        <v>00000000</v>
      </c>
      <c r="K577" s="45" t="str">
        <f aca="false">HEX2BIN(K576,8)</f>
        <v>00000000</v>
      </c>
      <c r="L577" s="45" t="str">
        <f aca="false">HEX2BIN(L576,8)</f>
        <v>00000000</v>
      </c>
      <c r="M577" s="65"/>
      <c r="N577" s="46"/>
      <c r="P577" s="68" t="str">
        <f aca="false">MID(H577,1,1)</f>
        <v>0</v>
      </c>
      <c r="Q577" s="69" t="str">
        <f aca="false">P577</f>
        <v>0</v>
      </c>
      <c r="R577" s="53" t="s">
        <v>72</v>
      </c>
      <c r="S577" s="70" t="s">
        <v>73</v>
      </c>
      <c r="T577" s="68" t="str">
        <f aca="false">MID(I577,1,1)</f>
        <v>0</v>
      </c>
      <c r="U577" s="69" t="str">
        <f aca="false">T577</f>
        <v>0</v>
      </c>
      <c r="V577" s="53" t="s">
        <v>72</v>
      </c>
      <c r="W577" s="70" t="s">
        <v>73</v>
      </c>
      <c r="X577" s="68" t="str">
        <f aca="false">MID(J577,1,1)</f>
        <v>0</v>
      </c>
      <c r="Y577" s="69" t="str">
        <f aca="false">X577</f>
        <v>0</v>
      </c>
      <c r="Z577" s="53" t="s">
        <v>72</v>
      </c>
      <c r="AA577" s="70" t="s">
        <v>73</v>
      </c>
      <c r="AB577" s="89"/>
      <c r="AC577" s="89"/>
      <c r="AD577" s="89"/>
      <c r="AE577" s="89"/>
      <c r="AF577" s="89"/>
      <c r="AG577" s="89"/>
      <c r="AH577" s="89"/>
      <c r="AI577" s="89"/>
      <c r="AJ577" s="66"/>
      <c r="AK577" s="66"/>
    </row>
    <row r="578" customFormat="false" ht="15" hidden="false" customHeight="false" outlineLevel="0" collapsed="false">
      <c r="C578" s="53" t="s">
        <v>75</v>
      </c>
      <c r="D578" s="45" t="n">
        <f aca="false">HEX2DEC(D576)</f>
        <v>7</v>
      </c>
      <c r="E578" s="45" t="n">
        <f aca="false">HEX2DEC(E576)</f>
        <v>32</v>
      </c>
      <c r="F578" s="45" t="n">
        <f aca="false">HEX2DEC(F576)</f>
        <v>4</v>
      </c>
      <c r="G578" s="45" t="n">
        <f aca="false">HEX2DEC(G576)</f>
        <v>80</v>
      </c>
      <c r="H578" s="45" t="n">
        <f aca="false">HEX2DEC(H576)</f>
        <v>0</v>
      </c>
      <c r="I578" s="45" t="n">
        <f aca="false">HEX2DEC(I576)</f>
        <v>0</v>
      </c>
      <c r="J578" s="45" t="n">
        <f aca="false">HEX2DEC(J576)</f>
        <v>0</v>
      </c>
      <c r="K578" s="45" t="n">
        <f aca="false">HEX2DEC(K576)</f>
        <v>0</v>
      </c>
      <c r="L578" s="45" t="n">
        <f aca="false">HEX2DEC(L576)</f>
        <v>0</v>
      </c>
      <c r="M578" s="45" t="n">
        <f aca="false">SUM(D578:L578)</f>
        <v>123</v>
      </c>
      <c r="N578" s="46"/>
      <c r="P578" s="68" t="str">
        <f aca="false">MID(H577,2,1)</f>
        <v>0</v>
      </c>
      <c r="Q578" s="69" t="str">
        <f aca="false">P578</f>
        <v>0</v>
      </c>
      <c r="R578" s="53" t="s">
        <v>76</v>
      </c>
      <c r="S578" s="70" t="s">
        <v>73</v>
      </c>
      <c r="T578" s="68" t="str">
        <f aca="false">MID(I577,2,1)</f>
        <v>0</v>
      </c>
      <c r="U578" s="69" t="str">
        <f aca="false">T578</f>
        <v>0</v>
      </c>
      <c r="V578" s="53" t="s">
        <v>76</v>
      </c>
      <c r="W578" s="70" t="s">
        <v>73</v>
      </c>
      <c r="X578" s="68" t="str">
        <f aca="false">MID(J577,2,1)</f>
        <v>0</v>
      </c>
      <c r="Y578" s="69" t="str">
        <f aca="false">X578</f>
        <v>0</v>
      </c>
      <c r="Z578" s="53" t="s">
        <v>76</v>
      </c>
      <c r="AA578" s="70" t="s">
        <v>73</v>
      </c>
      <c r="AB578" s="89"/>
      <c r="AC578" s="89"/>
      <c r="AD578" s="89"/>
      <c r="AE578" s="89"/>
      <c r="AF578" s="89"/>
      <c r="AG578" s="89"/>
      <c r="AH578" s="89"/>
      <c r="AI578" s="89"/>
      <c r="AJ578" s="66"/>
      <c r="AK578" s="66"/>
    </row>
    <row r="579" customFormat="false" ht="15" hidden="false" customHeight="false" outlineLevel="0" collapsed="false">
      <c r="C579" s="53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46"/>
      <c r="P579" s="68" t="str">
        <f aca="false">MID(H577,3,1)</f>
        <v>0</v>
      </c>
      <c r="Q579" s="69" t="str">
        <f aca="false">P579</f>
        <v>0</v>
      </c>
      <c r="R579" s="53" t="s">
        <v>78</v>
      </c>
      <c r="S579" s="70" t="s">
        <v>73</v>
      </c>
      <c r="T579" s="68" t="str">
        <f aca="false">MID(I577,3,1)</f>
        <v>0</v>
      </c>
      <c r="U579" s="69" t="str">
        <f aca="false">T579</f>
        <v>0</v>
      </c>
      <c r="V579" s="53" t="s">
        <v>78</v>
      </c>
      <c r="W579" s="70" t="s">
        <v>73</v>
      </c>
      <c r="X579" s="68" t="str">
        <f aca="false">MID(J577,3,1)</f>
        <v>0</v>
      </c>
      <c r="Y579" s="69" t="str">
        <f aca="false">X579</f>
        <v>0</v>
      </c>
      <c r="Z579" s="53" t="s">
        <v>78</v>
      </c>
      <c r="AA579" s="70" t="s">
        <v>73</v>
      </c>
      <c r="AB579" s="89"/>
      <c r="AC579" s="89"/>
      <c r="AD579" s="89"/>
      <c r="AE579" s="89"/>
      <c r="AF579" s="89"/>
      <c r="AG579" s="89"/>
      <c r="AH579" s="89"/>
      <c r="AI579" s="89"/>
      <c r="AJ579" s="66"/>
      <c r="AK579" s="66"/>
    </row>
    <row r="580" customFormat="false" ht="15.75" hidden="false" customHeight="false" outlineLevel="0" collapsed="false">
      <c r="C580" s="53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46"/>
      <c r="P580" s="68" t="str">
        <f aca="false">MID(H577,4,1)</f>
        <v>0</v>
      </c>
      <c r="Q580" s="69" t="str">
        <f aca="false">P580</f>
        <v>0</v>
      </c>
      <c r="R580" s="53" t="s">
        <v>79</v>
      </c>
      <c r="S580" s="70" t="s">
        <v>73</v>
      </c>
      <c r="T580" s="68" t="str">
        <f aca="false">MID(I577,4,1)</f>
        <v>0</v>
      </c>
      <c r="U580" s="69" t="str">
        <f aca="false">T580</f>
        <v>0</v>
      </c>
      <c r="V580" s="53" t="s">
        <v>79</v>
      </c>
      <c r="W580" s="70" t="s">
        <v>73</v>
      </c>
      <c r="X580" s="68" t="str">
        <f aca="false">MID(J577,4,1)</f>
        <v>0</v>
      </c>
      <c r="Y580" s="69" t="str">
        <f aca="false">X580</f>
        <v>0</v>
      </c>
      <c r="Z580" s="53" t="s">
        <v>79</v>
      </c>
      <c r="AA580" s="70" t="s">
        <v>73</v>
      </c>
      <c r="AB580" s="89"/>
      <c r="AC580" s="89"/>
      <c r="AD580" s="89"/>
      <c r="AE580" s="89"/>
      <c r="AF580" s="89"/>
      <c r="AG580" s="89"/>
      <c r="AH580" s="89"/>
      <c r="AI580" s="89"/>
      <c r="AJ580" s="66"/>
      <c r="AK580" s="66"/>
    </row>
    <row r="581" customFormat="false" ht="15.75" hidden="false" customHeight="false" outlineLevel="0" collapsed="false">
      <c r="C581" s="53" t="s">
        <v>62</v>
      </c>
      <c r="D581" s="73" t="str">
        <f aca="false">D576</f>
        <v>07</v>
      </c>
      <c r="E581" s="74" t="str">
        <f aca="false">E576</f>
        <v>20</v>
      </c>
      <c r="F581" s="74" t="str">
        <f aca="false">F576</f>
        <v>04</v>
      </c>
      <c r="G581" s="75" t="str">
        <f aca="false">G576</f>
        <v>50</v>
      </c>
      <c r="H581" s="76" t="str">
        <f aca="false">BIN2HEX(H582,2)</f>
        <v>00</v>
      </c>
      <c r="I581" s="77" t="str">
        <f aca="false">BIN2HEX(I582,2)</f>
        <v>00</v>
      </c>
      <c r="J581" s="78" t="str">
        <f aca="false">BIN2HEX(J582,2)</f>
        <v>00</v>
      </c>
      <c r="K581" s="130" t="str">
        <f aca="false">K576</f>
        <v>00</v>
      </c>
      <c r="L581" s="131" t="str">
        <f aca="false">L576</f>
        <v>00</v>
      </c>
      <c r="M581" s="81" t="str">
        <f aca="false">IF(LEN(M582)&gt;2,MID(M582,2,2),M582)</f>
        <v>7B</v>
      </c>
      <c r="N581" s="46" t="s">
        <v>68</v>
      </c>
      <c r="P581" s="68" t="str">
        <f aca="false">MID(H577,5,1)</f>
        <v>0</v>
      </c>
      <c r="Q581" s="69" t="str">
        <f aca="false">P581</f>
        <v>0</v>
      </c>
      <c r="R581" s="53" t="s">
        <v>80</v>
      </c>
      <c r="S581" s="70" t="s">
        <v>73</v>
      </c>
      <c r="T581" s="68" t="str">
        <f aca="false">MID(I577,5,1)</f>
        <v>0</v>
      </c>
      <c r="U581" s="69" t="str">
        <f aca="false">T581</f>
        <v>0</v>
      </c>
      <c r="V581" s="53" t="s">
        <v>80</v>
      </c>
      <c r="W581" s="70" t="s">
        <v>73</v>
      </c>
      <c r="X581" s="68" t="str">
        <f aca="false">MID(J577,5,1)</f>
        <v>0</v>
      </c>
      <c r="Y581" s="69" t="str">
        <f aca="false">X581</f>
        <v>0</v>
      </c>
      <c r="Z581" s="53" t="s">
        <v>80</v>
      </c>
      <c r="AA581" s="70" t="s">
        <v>73</v>
      </c>
      <c r="AB581" s="89"/>
      <c r="AC581" s="89"/>
      <c r="AD581" s="89"/>
      <c r="AE581" s="89"/>
      <c r="AF581" s="89"/>
      <c r="AG581" s="89"/>
      <c r="AH581" s="89"/>
      <c r="AI581" s="89"/>
      <c r="AJ581" s="66"/>
      <c r="AK581" s="66"/>
    </row>
    <row r="582" customFormat="false" ht="15" hidden="false" customHeight="false" outlineLevel="0" collapsed="false">
      <c r="C582" s="53" t="s">
        <v>71</v>
      </c>
      <c r="D582" s="45" t="str">
        <f aca="false">HEX2BIN(D581,8)</f>
        <v>00000111</v>
      </c>
      <c r="E582" s="45" t="str">
        <f aca="false">HEX2BIN(E581,8)</f>
        <v>00100000</v>
      </c>
      <c r="F582" s="45" t="str">
        <f aca="false">HEX2BIN(F581,8)</f>
        <v>00000100</v>
      </c>
      <c r="G582" s="45" t="str">
        <f aca="false">HEX2BIN(G581,8)</f>
        <v>01010000</v>
      </c>
      <c r="H582" s="82" t="str">
        <f aca="false">Q577&amp;Q578&amp;Q579&amp;Q580&amp;Q581&amp;Q582&amp;Q583&amp;Q584</f>
        <v>00000000</v>
      </c>
      <c r="I582" s="45" t="str">
        <f aca="false">U577&amp;U578&amp;U579&amp;U580&amp;U581&amp;U582&amp;U583&amp;U584</f>
        <v>00000000</v>
      </c>
      <c r="J582" s="82" t="str">
        <f aca="false">Y577&amp;Y578&amp;Y579&amp;Y580&amp;Y581&amp;Y582&amp;Y583&amp;Y584</f>
        <v>00000000</v>
      </c>
      <c r="K582" s="82"/>
      <c r="L582" s="45"/>
      <c r="M582" s="45" t="str">
        <f aca="false">DEC2HEX(M583)</f>
        <v>7B</v>
      </c>
      <c r="N582" s="46"/>
      <c r="P582" s="68" t="str">
        <f aca="false">MID(H577,6,1)</f>
        <v>0</v>
      </c>
      <c r="Q582" s="69" t="str">
        <f aca="false">P582</f>
        <v>0</v>
      </c>
      <c r="R582" s="53" t="s">
        <v>83</v>
      </c>
      <c r="S582" s="70" t="s">
        <v>73</v>
      </c>
      <c r="T582" s="68" t="str">
        <f aca="false">MID(I577,6,1)</f>
        <v>0</v>
      </c>
      <c r="U582" s="69" t="str">
        <f aca="false">T582</f>
        <v>0</v>
      </c>
      <c r="V582" s="53" t="s">
        <v>83</v>
      </c>
      <c r="W582" s="70" t="s">
        <v>73</v>
      </c>
      <c r="X582" s="68" t="str">
        <f aca="false">MID(J577,6,1)</f>
        <v>0</v>
      </c>
      <c r="Y582" s="69" t="str">
        <f aca="false">X582</f>
        <v>0</v>
      </c>
      <c r="Z582" s="53" t="s">
        <v>83</v>
      </c>
      <c r="AA582" s="70" t="s">
        <v>73</v>
      </c>
      <c r="AB582" s="89"/>
      <c r="AC582" s="89"/>
      <c r="AD582" s="89"/>
      <c r="AE582" s="89"/>
      <c r="AF582" s="89"/>
      <c r="AG582" s="89"/>
      <c r="AH582" s="89"/>
      <c r="AI582" s="89"/>
      <c r="AJ582" s="66"/>
      <c r="AK582" s="66"/>
    </row>
    <row r="583" customFormat="false" ht="15" hidden="false" customHeight="false" outlineLevel="0" collapsed="false">
      <c r="C583" s="53" t="s">
        <v>75</v>
      </c>
      <c r="D583" s="45" t="n">
        <f aca="false">HEX2DEC(D581)</f>
        <v>7</v>
      </c>
      <c r="E583" s="45" t="n">
        <f aca="false">HEX2DEC(E581)</f>
        <v>32</v>
      </c>
      <c r="F583" s="45" t="n">
        <f aca="false">HEX2DEC(F581)</f>
        <v>4</v>
      </c>
      <c r="G583" s="45" t="n">
        <f aca="false">HEX2DEC(G581)</f>
        <v>80</v>
      </c>
      <c r="H583" s="45" t="n">
        <f aca="false">HEX2DEC(H581)</f>
        <v>0</v>
      </c>
      <c r="I583" s="45" t="n">
        <f aca="false">HEX2DEC(I581)</f>
        <v>0</v>
      </c>
      <c r="J583" s="45" t="n">
        <f aca="false">HEX2DEC(J581)</f>
        <v>0</v>
      </c>
      <c r="K583" s="45" t="n">
        <f aca="false">HEX2DEC(K581)</f>
        <v>0</v>
      </c>
      <c r="L583" s="45" t="n">
        <f aca="false">HEX2DEC(L581)</f>
        <v>0</v>
      </c>
      <c r="M583" s="45" t="n">
        <f aca="false">SUM(D583:L583)</f>
        <v>123</v>
      </c>
      <c r="N583" s="46"/>
      <c r="P583" s="68" t="str">
        <f aca="false">MID(H577,7,1)</f>
        <v>0</v>
      </c>
      <c r="Q583" s="69" t="str">
        <f aca="false">P583</f>
        <v>0</v>
      </c>
      <c r="R583" s="53" t="s">
        <v>84</v>
      </c>
      <c r="S583" s="70" t="s">
        <v>73</v>
      </c>
      <c r="T583" s="68" t="str">
        <f aca="false">MID(I577,7,1)</f>
        <v>0</v>
      </c>
      <c r="U583" s="69" t="str">
        <f aca="false">T583</f>
        <v>0</v>
      </c>
      <c r="V583" s="53" t="s">
        <v>84</v>
      </c>
      <c r="W583" s="70" t="s">
        <v>73</v>
      </c>
      <c r="X583" s="68" t="str">
        <f aca="false">MID(J577,7,1)</f>
        <v>0</v>
      </c>
      <c r="Y583" s="69" t="str">
        <f aca="false">X583</f>
        <v>0</v>
      </c>
      <c r="Z583" s="53" t="s">
        <v>84</v>
      </c>
      <c r="AA583" s="70" t="s">
        <v>73</v>
      </c>
      <c r="AB583" s="89"/>
      <c r="AC583" s="89"/>
      <c r="AD583" s="89"/>
      <c r="AE583" s="89"/>
      <c r="AF583" s="89"/>
      <c r="AG583" s="89"/>
      <c r="AH583" s="89"/>
      <c r="AI583" s="89"/>
      <c r="AJ583" s="66"/>
      <c r="AK583" s="66"/>
    </row>
    <row r="584" customFormat="false" ht="15.75" hidden="false" customHeight="false" outlineLevel="0" collapsed="false">
      <c r="C584" s="83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5"/>
      <c r="P584" s="86" t="str">
        <f aca="false">MID(H577,8,1)</f>
        <v>0</v>
      </c>
      <c r="Q584" s="93" t="str">
        <f aca="false">P584</f>
        <v>0</v>
      </c>
      <c r="R584" s="83" t="s">
        <v>86</v>
      </c>
      <c r="S584" s="34" t="s">
        <v>73</v>
      </c>
      <c r="T584" s="86" t="str">
        <f aca="false">MID(I577,8,1)</f>
        <v>0</v>
      </c>
      <c r="U584" s="93" t="str">
        <f aca="false">T584</f>
        <v>0</v>
      </c>
      <c r="V584" s="83" t="s">
        <v>86</v>
      </c>
      <c r="W584" s="34" t="s">
        <v>73</v>
      </c>
      <c r="X584" s="86" t="str">
        <f aca="false">MID(J577,8,1)</f>
        <v>0</v>
      </c>
      <c r="Y584" s="93" t="str">
        <f aca="false">X584</f>
        <v>0</v>
      </c>
      <c r="Z584" s="83" t="s">
        <v>86</v>
      </c>
      <c r="AA584" s="34" t="s">
        <v>73</v>
      </c>
      <c r="AB584" s="89"/>
      <c r="AC584" s="89"/>
      <c r="AD584" s="89"/>
      <c r="AE584" s="89"/>
      <c r="AF584" s="89"/>
      <c r="AG584" s="89"/>
      <c r="AH584" s="89"/>
      <c r="AI584" s="89"/>
      <c r="AJ584" s="66"/>
      <c r="AK584" s="66"/>
    </row>
    <row r="585" customFormat="false" ht="15.75" hidden="false" customHeight="false" outlineLevel="0" collapsed="false">
      <c r="C585" s="40"/>
      <c r="D585" s="41"/>
      <c r="E585" s="41"/>
      <c r="F585" s="41"/>
      <c r="G585" s="41"/>
      <c r="H585" s="41"/>
      <c r="I585" s="41"/>
      <c r="J585" s="41"/>
      <c r="K585" s="41"/>
      <c r="L585" s="41"/>
      <c r="M585" s="41" t="s">
        <v>47</v>
      </c>
      <c r="N585" s="42"/>
      <c r="P585" s="43" t="s">
        <v>491</v>
      </c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</row>
    <row r="586" customFormat="false" ht="15.75" hidden="false" customHeight="false" outlineLevel="0" collapsed="false">
      <c r="C586" s="53"/>
      <c r="D586" s="44" t="s">
        <v>492</v>
      </c>
      <c r="E586" s="44"/>
      <c r="F586" s="44"/>
      <c r="G586" s="44"/>
      <c r="H586" s="45" t="s">
        <v>50</v>
      </c>
      <c r="I586" s="45" t="s">
        <v>51</v>
      </c>
      <c r="J586" s="45" t="s">
        <v>52</v>
      </c>
      <c r="K586" s="45" t="s">
        <v>53</v>
      </c>
      <c r="L586" s="45" t="s">
        <v>54</v>
      </c>
      <c r="M586" s="45" t="s">
        <v>55</v>
      </c>
      <c r="N586" s="46"/>
      <c r="P586" s="47" t="s">
        <v>56</v>
      </c>
      <c r="Q586" s="47"/>
      <c r="R586" s="47"/>
      <c r="S586" s="47"/>
      <c r="T586" s="48" t="s">
        <v>57</v>
      </c>
      <c r="U586" s="48"/>
      <c r="V586" s="48"/>
      <c r="W586" s="48"/>
      <c r="X586" s="49" t="s">
        <v>58</v>
      </c>
      <c r="Y586" s="49"/>
      <c r="Z586" s="49"/>
      <c r="AA586" s="49"/>
      <c r="AB586" s="50" t="s">
        <v>59</v>
      </c>
      <c r="AC586" s="50"/>
      <c r="AD586" s="50"/>
      <c r="AE586" s="50"/>
      <c r="AF586" s="92" t="s">
        <v>103</v>
      </c>
      <c r="AG586" s="92"/>
      <c r="AH586" s="92"/>
      <c r="AI586" s="92"/>
      <c r="AJ586" s="52" t="s">
        <v>61</v>
      </c>
      <c r="AK586" s="52"/>
    </row>
    <row r="587" customFormat="false" ht="15.75" hidden="false" customHeight="false" outlineLevel="0" collapsed="false">
      <c r="C587" s="53" t="s">
        <v>62</v>
      </c>
      <c r="D587" s="54" t="s">
        <v>63</v>
      </c>
      <c r="E587" s="55" t="s">
        <v>131</v>
      </c>
      <c r="F587" s="74" t="str">
        <f aca="false">MID(A55,4,2)</f>
        <v>04</v>
      </c>
      <c r="G587" s="56" t="s">
        <v>238</v>
      </c>
      <c r="H587" s="78" t="str">
        <f aca="false">MID(A55,8,2)</f>
        <v>00</v>
      </c>
      <c r="I587" s="115" t="str">
        <f aca="false">MID(A55,10,2)</f>
        <v>00</v>
      </c>
      <c r="J587" s="115" t="str">
        <f aca="false">MID(A55,12,2)</f>
        <v>00</v>
      </c>
      <c r="K587" s="116" t="str">
        <f aca="false">MID(A55,14,2)</f>
        <v>00</v>
      </c>
      <c r="L587" s="116" t="str">
        <f aca="false">MID(A55,16,2)</f>
        <v>00</v>
      </c>
      <c r="M587" s="117" t="str">
        <f aca="false">MID(A55,18,2)</f>
        <v>00</v>
      </c>
      <c r="N587" s="46" t="s">
        <v>67</v>
      </c>
      <c r="P587" s="62" t="s">
        <v>67</v>
      </c>
      <c r="Q587" s="63" t="s">
        <v>68</v>
      </c>
      <c r="R587" s="64" t="s">
        <v>69</v>
      </c>
      <c r="S587" s="46"/>
      <c r="T587" s="62" t="s">
        <v>67</v>
      </c>
      <c r="U587" s="63" t="s">
        <v>68</v>
      </c>
      <c r="V587" s="64" t="s">
        <v>69</v>
      </c>
      <c r="W587" s="46"/>
      <c r="X587" s="62" t="s">
        <v>67</v>
      </c>
      <c r="Y587" s="63" t="s">
        <v>68</v>
      </c>
      <c r="Z587" s="64" t="s">
        <v>69</v>
      </c>
      <c r="AA587" s="46"/>
      <c r="AB587" s="62" t="s">
        <v>67</v>
      </c>
      <c r="AC587" s="63" t="s">
        <v>68</v>
      </c>
      <c r="AD587" s="64" t="s">
        <v>69</v>
      </c>
      <c r="AE587" s="46"/>
      <c r="AF587" s="62" t="s">
        <v>67</v>
      </c>
      <c r="AG587" s="63" t="s">
        <v>68</v>
      </c>
      <c r="AH587" s="64" t="s">
        <v>69</v>
      </c>
      <c r="AI587" s="65"/>
      <c r="AJ587" s="66" t="s">
        <v>70</v>
      </c>
      <c r="AK587" s="66"/>
    </row>
    <row r="588" customFormat="false" ht="15" hidden="false" customHeight="false" outlineLevel="0" collapsed="false">
      <c r="C588" s="53" t="s">
        <v>71</v>
      </c>
      <c r="D588" s="45" t="str">
        <f aca="false">HEX2BIN(D587,8)</f>
        <v>00000111</v>
      </c>
      <c r="E588" s="45" t="str">
        <f aca="false">HEX2BIN(E587,8)</f>
        <v>00100000</v>
      </c>
      <c r="F588" s="45" t="str">
        <f aca="false">HEX2BIN(F587,8)</f>
        <v>00000100</v>
      </c>
      <c r="G588" s="45" t="str">
        <f aca="false">HEX2BIN(G587,8)</f>
        <v>01010001</v>
      </c>
      <c r="H588" s="45" t="str">
        <f aca="false">HEX2BIN(H587,8)</f>
        <v>00000000</v>
      </c>
      <c r="I588" s="45" t="str">
        <f aca="false">HEX2BIN(I587,8)</f>
        <v>00000000</v>
      </c>
      <c r="J588" s="45" t="str">
        <f aca="false">HEX2BIN(J587,8)</f>
        <v>00000000</v>
      </c>
      <c r="K588" s="45" t="str">
        <f aca="false">HEX2BIN(K587,8)</f>
        <v>00000000</v>
      </c>
      <c r="L588" s="45" t="str">
        <f aca="false">HEX2BIN(L587,8)</f>
        <v>00000000</v>
      </c>
      <c r="M588" s="65"/>
      <c r="N588" s="46"/>
      <c r="P588" s="68" t="str">
        <f aca="false">MID(H588,1,1)</f>
        <v>0</v>
      </c>
      <c r="Q588" s="69" t="str">
        <f aca="false">P588</f>
        <v>0</v>
      </c>
      <c r="R588" s="53" t="s">
        <v>72</v>
      </c>
      <c r="S588" s="70" t="s">
        <v>73</v>
      </c>
      <c r="T588" s="68" t="str">
        <f aca="false">MID(I588,1,1)</f>
        <v>0</v>
      </c>
      <c r="U588" s="69" t="str">
        <f aca="false">T588</f>
        <v>0</v>
      </c>
      <c r="V588" s="53" t="s">
        <v>72</v>
      </c>
      <c r="W588" s="70" t="s">
        <v>73</v>
      </c>
      <c r="X588" s="68" t="str">
        <f aca="false">MID(J588,1,1)</f>
        <v>0</v>
      </c>
      <c r="Y588" s="69" t="str">
        <f aca="false">X588</f>
        <v>0</v>
      </c>
      <c r="Z588" s="53" t="s">
        <v>72</v>
      </c>
      <c r="AA588" s="70" t="s">
        <v>73</v>
      </c>
      <c r="AB588" s="68" t="str">
        <f aca="false">MID(K588,1,1)</f>
        <v>0</v>
      </c>
      <c r="AC588" s="69" t="str">
        <f aca="false">AB588</f>
        <v>0</v>
      </c>
      <c r="AD588" s="53" t="s">
        <v>72</v>
      </c>
      <c r="AE588" s="70" t="s">
        <v>73</v>
      </c>
      <c r="AF588" s="68" t="str">
        <f aca="false">MID(L588,1,1)</f>
        <v>0</v>
      </c>
      <c r="AG588" s="69" t="str">
        <f aca="false">AF588</f>
        <v>0</v>
      </c>
      <c r="AH588" s="53" t="s">
        <v>72</v>
      </c>
      <c r="AI588" s="70" t="s">
        <v>73</v>
      </c>
      <c r="AJ588" s="66"/>
      <c r="AK588" s="66"/>
    </row>
    <row r="589" customFormat="false" ht="15" hidden="false" customHeight="false" outlineLevel="0" collapsed="false">
      <c r="C589" s="53" t="s">
        <v>75</v>
      </c>
      <c r="D589" s="45" t="n">
        <f aca="false">HEX2DEC(D587)</f>
        <v>7</v>
      </c>
      <c r="E589" s="45" t="n">
        <f aca="false">HEX2DEC(E587)</f>
        <v>32</v>
      </c>
      <c r="F589" s="45" t="n">
        <f aca="false">HEX2DEC(F587)</f>
        <v>4</v>
      </c>
      <c r="G589" s="45" t="n">
        <f aca="false">HEX2DEC(G587)</f>
        <v>81</v>
      </c>
      <c r="H589" s="45" t="n">
        <f aca="false">HEX2DEC(H587)</f>
        <v>0</v>
      </c>
      <c r="I589" s="45" t="n">
        <f aca="false">HEX2DEC(I587)</f>
        <v>0</v>
      </c>
      <c r="J589" s="45" t="n">
        <f aca="false">HEX2DEC(J587)</f>
        <v>0</v>
      </c>
      <c r="K589" s="45" t="n">
        <f aca="false">HEX2DEC(K587)</f>
        <v>0</v>
      </c>
      <c r="L589" s="45" t="n">
        <f aca="false">HEX2DEC(L587)</f>
        <v>0</v>
      </c>
      <c r="M589" s="45" t="n">
        <f aca="false">SUM(D589:L589)</f>
        <v>124</v>
      </c>
      <c r="N589" s="46"/>
      <c r="P589" s="68" t="str">
        <f aca="false">MID(H588,2,1)</f>
        <v>0</v>
      </c>
      <c r="Q589" s="69" t="str">
        <f aca="false">P589</f>
        <v>0</v>
      </c>
      <c r="R589" s="53" t="s">
        <v>76</v>
      </c>
      <c r="S589" s="70" t="s">
        <v>73</v>
      </c>
      <c r="T589" s="68" t="str">
        <f aca="false">MID(I588,2,1)</f>
        <v>0</v>
      </c>
      <c r="U589" s="69" t="str">
        <f aca="false">T589</f>
        <v>0</v>
      </c>
      <c r="V589" s="53" t="s">
        <v>76</v>
      </c>
      <c r="W589" s="70" t="s">
        <v>73</v>
      </c>
      <c r="X589" s="68" t="str">
        <f aca="false">MID(J588,2,1)</f>
        <v>0</v>
      </c>
      <c r="Y589" s="69" t="str">
        <f aca="false">X589</f>
        <v>0</v>
      </c>
      <c r="Z589" s="53" t="s">
        <v>76</v>
      </c>
      <c r="AA589" s="70" t="s">
        <v>73</v>
      </c>
      <c r="AB589" s="68" t="str">
        <f aca="false">MID(K588,2,1)</f>
        <v>0</v>
      </c>
      <c r="AC589" s="69" t="str">
        <f aca="false">AB589</f>
        <v>0</v>
      </c>
      <c r="AD589" s="53" t="s">
        <v>76</v>
      </c>
      <c r="AE589" s="70" t="s">
        <v>73</v>
      </c>
      <c r="AF589" s="68" t="str">
        <f aca="false">MID(L588,2,1)</f>
        <v>0</v>
      </c>
      <c r="AG589" s="69" t="str">
        <f aca="false">AF589</f>
        <v>0</v>
      </c>
      <c r="AH589" s="53" t="s">
        <v>76</v>
      </c>
      <c r="AI589" s="70" t="s">
        <v>73</v>
      </c>
      <c r="AJ589" s="66"/>
      <c r="AK589" s="66"/>
    </row>
    <row r="590" customFormat="false" ht="15" hidden="false" customHeight="false" outlineLevel="0" collapsed="false">
      <c r="C590" s="53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46"/>
      <c r="P590" s="68" t="str">
        <f aca="false">MID(H588,3,1)</f>
        <v>0</v>
      </c>
      <c r="Q590" s="69" t="str">
        <f aca="false">P590</f>
        <v>0</v>
      </c>
      <c r="R590" s="53" t="s">
        <v>78</v>
      </c>
      <c r="S590" s="70" t="s">
        <v>73</v>
      </c>
      <c r="T590" s="68" t="str">
        <f aca="false">MID(I588,3,1)</f>
        <v>0</v>
      </c>
      <c r="U590" s="69" t="str">
        <f aca="false">T590</f>
        <v>0</v>
      </c>
      <c r="V590" s="53" t="s">
        <v>78</v>
      </c>
      <c r="W590" s="70" t="s">
        <v>73</v>
      </c>
      <c r="X590" s="68" t="str">
        <f aca="false">MID(J588,3,1)</f>
        <v>0</v>
      </c>
      <c r="Y590" s="69" t="str">
        <f aca="false">X590</f>
        <v>0</v>
      </c>
      <c r="Z590" s="53" t="s">
        <v>78</v>
      </c>
      <c r="AA590" s="70" t="s">
        <v>73</v>
      </c>
      <c r="AB590" s="68" t="str">
        <f aca="false">MID(K588,3,1)</f>
        <v>0</v>
      </c>
      <c r="AC590" s="69" t="str">
        <f aca="false">AB590</f>
        <v>0</v>
      </c>
      <c r="AD590" s="53" t="s">
        <v>78</v>
      </c>
      <c r="AE590" s="70" t="s">
        <v>73</v>
      </c>
      <c r="AF590" s="68" t="str">
        <f aca="false">MID(L588,3,1)</f>
        <v>0</v>
      </c>
      <c r="AG590" s="69" t="str">
        <f aca="false">AF590</f>
        <v>0</v>
      </c>
      <c r="AH590" s="53" t="s">
        <v>78</v>
      </c>
      <c r="AI590" s="70" t="s">
        <v>73</v>
      </c>
      <c r="AJ590" s="66"/>
      <c r="AK590" s="66"/>
    </row>
    <row r="591" customFormat="false" ht="15.75" hidden="false" customHeight="false" outlineLevel="0" collapsed="false">
      <c r="C591" s="53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46"/>
      <c r="P591" s="68" t="str">
        <f aca="false">MID(H588,4,1)</f>
        <v>0</v>
      </c>
      <c r="Q591" s="69" t="str">
        <f aca="false">P591</f>
        <v>0</v>
      </c>
      <c r="R591" s="53" t="s">
        <v>79</v>
      </c>
      <c r="S591" s="70" t="s">
        <v>73</v>
      </c>
      <c r="T591" s="68" t="str">
        <f aca="false">MID(I588,4,1)</f>
        <v>0</v>
      </c>
      <c r="U591" s="69" t="str">
        <f aca="false">T591</f>
        <v>0</v>
      </c>
      <c r="V591" s="53" t="s">
        <v>79</v>
      </c>
      <c r="W591" s="70" t="s">
        <v>73</v>
      </c>
      <c r="X591" s="68" t="str">
        <f aca="false">MID(J588,4,1)</f>
        <v>0</v>
      </c>
      <c r="Y591" s="69" t="str">
        <f aca="false">X591</f>
        <v>0</v>
      </c>
      <c r="Z591" s="53" t="s">
        <v>79</v>
      </c>
      <c r="AA591" s="70" t="s">
        <v>73</v>
      </c>
      <c r="AB591" s="68" t="str">
        <f aca="false">MID(K588,4,1)</f>
        <v>0</v>
      </c>
      <c r="AC591" s="69" t="str">
        <f aca="false">AB591</f>
        <v>0</v>
      </c>
      <c r="AD591" s="53" t="s">
        <v>79</v>
      </c>
      <c r="AE591" s="70" t="s">
        <v>73</v>
      </c>
      <c r="AF591" s="68" t="str">
        <f aca="false">MID(L588,4,1)</f>
        <v>0</v>
      </c>
      <c r="AG591" s="69" t="str">
        <f aca="false">AF591</f>
        <v>0</v>
      </c>
      <c r="AH591" s="53" t="s">
        <v>79</v>
      </c>
      <c r="AI591" s="70" t="s">
        <v>73</v>
      </c>
      <c r="AJ591" s="66"/>
      <c r="AK591" s="66"/>
    </row>
    <row r="592" customFormat="false" ht="15.75" hidden="false" customHeight="false" outlineLevel="0" collapsed="false">
      <c r="C592" s="53" t="s">
        <v>62</v>
      </c>
      <c r="D592" s="73" t="str">
        <f aca="false">D587</f>
        <v>07</v>
      </c>
      <c r="E592" s="74" t="str">
        <f aca="false">E587</f>
        <v>20</v>
      </c>
      <c r="F592" s="74" t="str">
        <f aca="false">F587</f>
        <v>04</v>
      </c>
      <c r="G592" s="75" t="str">
        <f aca="false">G587</f>
        <v>51</v>
      </c>
      <c r="H592" s="76" t="str">
        <f aca="false">BIN2HEX(H593,2)</f>
        <v>00</v>
      </c>
      <c r="I592" s="77" t="str">
        <f aca="false">BIN2HEX(I593,2)</f>
        <v>00</v>
      </c>
      <c r="J592" s="78" t="str">
        <f aca="false">BIN2HEX(J593,2)</f>
        <v>00</v>
      </c>
      <c r="K592" s="79" t="str">
        <f aca="false">BIN2HEX(K593,2)</f>
        <v>00</v>
      </c>
      <c r="L592" s="80" t="str">
        <f aca="false">BIN2HEX(L593,2)</f>
        <v>00</v>
      </c>
      <c r="M592" s="81" t="str">
        <f aca="false">IF(LEN(M593)&gt;2,MID(M593,2,2),M593)</f>
        <v>7C</v>
      </c>
      <c r="N592" s="46" t="s">
        <v>68</v>
      </c>
      <c r="P592" s="68" t="str">
        <f aca="false">MID(H588,5,1)</f>
        <v>0</v>
      </c>
      <c r="Q592" s="69" t="str">
        <f aca="false">P592</f>
        <v>0</v>
      </c>
      <c r="R592" s="53" t="s">
        <v>80</v>
      </c>
      <c r="S592" s="70" t="s">
        <v>73</v>
      </c>
      <c r="T592" s="68" t="str">
        <f aca="false">MID(I588,5,1)</f>
        <v>0</v>
      </c>
      <c r="U592" s="69" t="str">
        <f aca="false">T592</f>
        <v>0</v>
      </c>
      <c r="V592" s="53" t="s">
        <v>80</v>
      </c>
      <c r="W592" s="70" t="s">
        <v>73</v>
      </c>
      <c r="X592" s="68" t="str">
        <f aca="false">MID(J588,5,1)</f>
        <v>0</v>
      </c>
      <c r="Y592" s="69" t="str">
        <f aca="false">X592</f>
        <v>0</v>
      </c>
      <c r="Z592" s="53" t="s">
        <v>80</v>
      </c>
      <c r="AA592" s="70" t="s">
        <v>73</v>
      </c>
      <c r="AB592" s="68" t="str">
        <f aca="false">MID(K588,5,1)</f>
        <v>0</v>
      </c>
      <c r="AC592" s="69" t="str">
        <f aca="false">AB592</f>
        <v>0</v>
      </c>
      <c r="AD592" s="53" t="s">
        <v>80</v>
      </c>
      <c r="AE592" s="70" t="s">
        <v>73</v>
      </c>
      <c r="AF592" s="68" t="str">
        <f aca="false">MID(L588,5,1)</f>
        <v>0</v>
      </c>
      <c r="AG592" s="69" t="str">
        <f aca="false">AF592</f>
        <v>0</v>
      </c>
      <c r="AH592" s="53" t="s">
        <v>80</v>
      </c>
      <c r="AI592" s="70" t="s">
        <v>73</v>
      </c>
      <c r="AJ592" s="66"/>
      <c r="AK592" s="66"/>
    </row>
    <row r="593" customFormat="false" ht="15" hidden="false" customHeight="false" outlineLevel="0" collapsed="false">
      <c r="C593" s="53" t="s">
        <v>71</v>
      </c>
      <c r="D593" s="45" t="str">
        <f aca="false">HEX2BIN(D592,8)</f>
        <v>00000111</v>
      </c>
      <c r="E593" s="45" t="str">
        <f aca="false">HEX2BIN(E592,8)</f>
        <v>00100000</v>
      </c>
      <c r="F593" s="45" t="str">
        <f aca="false">HEX2BIN(F592,8)</f>
        <v>00000100</v>
      </c>
      <c r="G593" s="45" t="str">
        <f aca="false">HEX2BIN(G592,8)</f>
        <v>01010001</v>
      </c>
      <c r="H593" s="82" t="str">
        <f aca="false">Q588&amp;Q589&amp;Q590&amp;Q591&amp;Q592&amp;Q593&amp;Q594&amp;Q595</f>
        <v>00000000</v>
      </c>
      <c r="I593" s="45" t="str">
        <f aca="false">U588&amp;U589&amp;U590&amp;U591&amp;U592&amp;U593&amp;U594&amp;U595</f>
        <v>00000000</v>
      </c>
      <c r="J593" s="82" t="str">
        <f aca="false">Y588&amp;Y589&amp;Y590&amp;Y591&amp;Y592&amp;Y593&amp;Y594&amp;Y595</f>
        <v>00000000</v>
      </c>
      <c r="K593" s="82" t="str">
        <f aca="false">AC588&amp;AC589&amp;AC590&amp;AC591&amp;AC592&amp;AC593&amp;AC594&amp;AC595</f>
        <v>00000000</v>
      </c>
      <c r="L593" s="45" t="str">
        <f aca="false">AG588&amp;AG589&amp;AG590&amp;AG591&amp;AG592&amp;AG593&amp;AG594&amp;AG595</f>
        <v>00000000</v>
      </c>
      <c r="M593" s="45" t="str">
        <f aca="false">DEC2HEX(M594)</f>
        <v>7C</v>
      </c>
      <c r="N593" s="46"/>
      <c r="P593" s="68" t="str">
        <f aca="false">MID(H588,6,1)</f>
        <v>0</v>
      </c>
      <c r="Q593" s="69" t="str">
        <f aca="false">P593</f>
        <v>0</v>
      </c>
      <c r="R593" s="53" t="s">
        <v>83</v>
      </c>
      <c r="S593" s="70" t="s">
        <v>73</v>
      </c>
      <c r="T593" s="68" t="str">
        <f aca="false">MID(I588,6,1)</f>
        <v>0</v>
      </c>
      <c r="U593" s="69" t="str">
        <f aca="false">T593</f>
        <v>0</v>
      </c>
      <c r="V593" s="53" t="s">
        <v>83</v>
      </c>
      <c r="W593" s="70" t="s">
        <v>73</v>
      </c>
      <c r="X593" s="68" t="str">
        <f aca="false">MID(J588,6,1)</f>
        <v>0</v>
      </c>
      <c r="Y593" s="69" t="str">
        <f aca="false">X593</f>
        <v>0</v>
      </c>
      <c r="Z593" s="53" t="s">
        <v>83</v>
      </c>
      <c r="AA593" s="70" t="s">
        <v>73</v>
      </c>
      <c r="AB593" s="68" t="str">
        <f aca="false">MID(K588,6,1)</f>
        <v>0</v>
      </c>
      <c r="AC593" s="69" t="str">
        <f aca="false">AB593</f>
        <v>0</v>
      </c>
      <c r="AD593" s="53" t="s">
        <v>83</v>
      </c>
      <c r="AE593" s="70" t="s">
        <v>73</v>
      </c>
      <c r="AF593" s="68" t="str">
        <f aca="false">MID(L588,6,1)</f>
        <v>0</v>
      </c>
      <c r="AG593" s="69" t="str">
        <f aca="false">AF593</f>
        <v>0</v>
      </c>
      <c r="AH593" s="53" t="s">
        <v>83</v>
      </c>
      <c r="AI593" s="70" t="s">
        <v>73</v>
      </c>
      <c r="AJ593" s="66"/>
      <c r="AK593" s="66"/>
    </row>
    <row r="594" customFormat="false" ht="15" hidden="false" customHeight="false" outlineLevel="0" collapsed="false">
      <c r="C594" s="53" t="s">
        <v>75</v>
      </c>
      <c r="D594" s="45" t="n">
        <f aca="false">HEX2DEC(D592)</f>
        <v>7</v>
      </c>
      <c r="E594" s="45" t="n">
        <f aca="false">HEX2DEC(E592)</f>
        <v>32</v>
      </c>
      <c r="F594" s="45" t="n">
        <f aca="false">HEX2DEC(F592)</f>
        <v>4</v>
      </c>
      <c r="G594" s="45" t="n">
        <f aca="false">HEX2DEC(G592)</f>
        <v>81</v>
      </c>
      <c r="H594" s="45" t="n">
        <f aca="false">HEX2DEC(H592)</f>
        <v>0</v>
      </c>
      <c r="I594" s="45" t="n">
        <f aca="false">HEX2DEC(I592)</f>
        <v>0</v>
      </c>
      <c r="J594" s="45" t="n">
        <f aca="false">HEX2DEC(J592)</f>
        <v>0</v>
      </c>
      <c r="K594" s="45" t="n">
        <f aca="false">HEX2DEC(K592)</f>
        <v>0</v>
      </c>
      <c r="L594" s="45" t="n">
        <f aca="false">HEX2DEC(L592)</f>
        <v>0</v>
      </c>
      <c r="M594" s="45" t="n">
        <f aca="false">SUM(D594:L594)</f>
        <v>124</v>
      </c>
      <c r="N594" s="46"/>
      <c r="P594" s="68" t="str">
        <f aca="false">MID(H588,7,1)</f>
        <v>0</v>
      </c>
      <c r="Q594" s="69" t="str">
        <f aca="false">P594</f>
        <v>0</v>
      </c>
      <c r="R594" s="53" t="s">
        <v>84</v>
      </c>
      <c r="S594" s="70" t="s">
        <v>73</v>
      </c>
      <c r="T594" s="68" t="str">
        <f aca="false">MID(I588,7,1)</f>
        <v>0</v>
      </c>
      <c r="U594" s="69" t="str">
        <f aca="false">T594</f>
        <v>0</v>
      </c>
      <c r="V594" s="53" t="s">
        <v>84</v>
      </c>
      <c r="W594" s="70" t="s">
        <v>73</v>
      </c>
      <c r="X594" s="68" t="str">
        <f aca="false">MID(J588,7,1)</f>
        <v>0</v>
      </c>
      <c r="Y594" s="69" t="str">
        <f aca="false">X594</f>
        <v>0</v>
      </c>
      <c r="Z594" s="53" t="s">
        <v>84</v>
      </c>
      <c r="AA594" s="70" t="s">
        <v>73</v>
      </c>
      <c r="AB594" s="68" t="str">
        <f aca="false">MID(K588,7,1)</f>
        <v>0</v>
      </c>
      <c r="AC594" s="69" t="str">
        <f aca="false">AB594</f>
        <v>0</v>
      </c>
      <c r="AD594" s="53" t="s">
        <v>84</v>
      </c>
      <c r="AE594" s="70" t="s">
        <v>73</v>
      </c>
      <c r="AF594" s="68" t="str">
        <f aca="false">MID(L588,7,1)</f>
        <v>0</v>
      </c>
      <c r="AG594" s="69" t="str">
        <f aca="false">AF594</f>
        <v>0</v>
      </c>
      <c r="AH594" s="53" t="s">
        <v>84</v>
      </c>
      <c r="AI594" s="70" t="s">
        <v>73</v>
      </c>
      <c r="AJ594" s="66"/>
      <c r="AK594" s="66"/>
    </row>
    <row r="595" customFormat="false" ht="15.75" hidden="false" customHeight="false" outlineLevel="0" collapsed="false">
      <c r="C595" s="83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5"/>
      <c r="P595" s="86" t="str">
        <f aca="false">MID(H588,8,1)</f>
        <v>0</v>
      </c>
      <c r="Q595" s="93" t="str">
        <f aca="false">P595</f>
        <v>0</v>
      </c>
      <c r="R595" s="83" t="s">
        <v>86</v>
      </c>
      <c r="S595" s="34" t="s">
        <v>73</v>
      </c>
      <c r="T595" s="86" t="str">
        <f aca="false">MID(I588,8,1)</f>
        <v>0</v>
      </c>
      <c r="U595" s="93" t="str">
        <f aca="false">T595</f>
        <v>0</v>
      </c>
      <c r="V595" s="83" t="s">
        <v>86</v>
      </c>
      <c r="W595" s="34" t="s">
        <v>73</v>
      </c>
      <c r="X595" s="86" t="str">
        <f aca="false">MID(J588,8,1)</f>
        <v>0</v>
      </c>
      <c r="Y595" s="93" t="str">
        <f aca="false">X595</f>
        <v>0</v>
      </c>
      <c r="Z595" s="83" t="s">
        <v>86</v>
      </c>
      <c r="AA595" s="34" t="s">
        <v>73</v>
      </c>
      <c r="AB595" s="86" t="str">
        <f aca="false">MID(K588,8,1)</f>
        <v>0</v>
      </c>
      <c r="AC595" s="93" t="str">
        <f aca="false">AB595</f>
        <v>0</v>
      </c>
      <c r="AD595" s="83" t="s">
        <v>86</v>
      </c>
      <c r="AE595" s="34" t="s">
        <v>73</v>
      </c>
      <c r="AF595" s="86" t="str">
        <f aca="false">MID(L588,8,1)</f>
        <v>0</v>
      </c>
      <c r="AG595" s="93" t="str">
        <f aca="false">AF595</f>
        <v>0</v>
      </c>
      <c r="AH595" s="83" t="s">
        <v>86</v>
      </c>
      <c r="AI595" s="34" t="s">
        <v>73</v>
      </c>
      <c r="AJ595" s="66"/>
      <c r="AK595" s="66"/>
    </row>
    <row r="596" customFormat="false" ht="15.75" hidden="false" customHeight="false" outlineLevel="0" collapsed="false">
      <c r="C596" s="40"/>
      <c r="D596" s="41"/>
      <c r="E596" s="41"/>
      <c r="F596" s="41"/>
      <c r="G596" s="41"/>
      <c r="H596" s="41"/>
      <c r="I596" s="41"/>
      <c r="J596" s="41"/>
      <c r="K596" s="41"/>
      <c r="L596" s="41"/>
      <c r="M596" s="41" t="s">
        <v>47</v>
      </c>
      <c r="N596" s="42"/>
      <c r="P596" s="43" t="s">
        <v>493</v>
      </c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</row>
    <row r="597" customFormat="false" ht="15.75" hidden="false" customHeight="false" outlineLevel="0" collapsed="false">
      <c r="C597" s="53"/>
      <c r="D597" s="44" t="s">
        <v>494</v>
      </c>
      <c r="E597" s="44"/>
      <c r="F597" s="44"/>
      <c r="G597" s="44"/>
      <c r="H597" s="45" t="s">
        <v>50</v>
      </c>
      <c r="I597" s="45" t="s">
        <v>51</v>
      </c>
      <c r="J597" s="45" t="s">
        <v>52</v>
      </c>
      <c r="K597" s="45" t="s">
        <v>53</v>
      </c>
      <c r="L597" s="45" t="s">
        <v>54</v>
      </c>
      <c r="M597" s="45" t="s">
        <v>55</v>
      </c>
      <c r="N597" s="46"/>
      <c r="P597" s="47" t="s">
        <v>56</v>
      </c>
      <c r="Q597" s="47"/>
      <c r="R597" s="47"/>
      <c r="S597" s="47"/>
      <c r="T597" s="48" t="s">
        <v>305</v>
      </c>
      <c r="U597" s="48"/>
      <c r="V597" s="48"/>
      <c r="W597" s="48"/>
      <c r="X597" s="49" t="s">
        <v>495</v>
      </c>
      <c r="Y597" s="49"/>
      <c r="Z597" s="49"/>
      <c r="AA597" s="49"/>
      <c r="AB597" s="50" t="s">
        <v>59</v>
      </c>
      <c r="AC597" s="50"/>
      <c r="AD597" s="50"/>
      <c r="AE597" s="50"/>
      <c r="AF597" s="92" t="s">
        <v>103</v>
      </c>
      <c r="AG597" s="92"/>
      <c r="AH597" s="92"/>
      <c r="AI597" s="92"/>
      <c r="AJ597" s="52" t="s">
        <v>61</v>
      </c>
      <c r="AK597" s="52"/>
    </row>
    <row r="598" customFormat="false" ht="15.75" hidden="false" customHeight="false" outlineLevel="0" collapsed="false">
      <c r="C598" s="53" t="s">
        <v>62</v>
      </c>
      <c r="D598" s="54" t="s">
        <v>63</v>
      </c>
      <c r="E598" s="55" t="s">
        <v>131</v>
      </c>
      <c r="F598" s="74" t="str">
        <f aca="false">MID(A56,4,2)</f>
        <v>04</v>
      </c>
      <c r="G598" s="56" t="s">
        <v>240</v>
      </c>
      <c r="H598" s="78" t="str">
        <f aca="false">MID(A56,8,2)</f>
        <v>00</v>
      </c>
      <c r="I598" s="115" t="str">
        <f aca="false">MID(A56,10,2)</f>
        <v>00</v>
      </c>
      <c r="J598" s="115" t="str">
        <f aca="false">MID(A56,12,2)</f>
        <v>00</v>
      </c>
      <c r="K598" s="116" t="str">
        <f aca="false">MID(A56,14,2)</f>
        <v>00</v>
      </c>
      <c r="L598" s="116" t="str">
        <f aca="false">MID(A56,16,2)</f>
        <v>00</v>
      </c>
      <c r="M598" s="117" t="str">
        <f aca="false">MID(A56,18,2)</f>
        <v>00</v>
      </c>
      <c r="N598" s="46" t="s">
        <v>67</v>
      </c>
      <c r="P598" s="62" t="s">
        <v>67</v>
      </c>
      <c r="Q598" s="63" t="s">
        <v>68</v>
      </c>
      <c r="R598" s="64" t="s">
        <v>69</v>
      </c>
      <c r="S598" s="46"/>
      <c r="T598" s="89"/>
      <c r="U598" s="89"/>
      <c r="V598" s="89"/>
      <c r="W598" s="89"/>
      <c r="X598" s="89"/>
      <c r="Y598" s="89"/>
      <c r="Z598" s="89"/>
      <c r="AA598" s="89"/>
      <c r="AB598" s="62" t="s">
        <v>67</v>
      </c>
      <c r="AC598" s="63" t="s">
        <v>68</v>
      </c>
      <c r="AD598" s="64" t="s">
        <v>69</v>
      </c>
      <c r="AE598" s="46"/>
      <c r="AF598" s="62" t="s">
        <v>67</v>
      </c>
      <c r="AG598" s="63" t="s">
        <v>68</v>
      </c>
      <c r="AH598" s="64" t="s">
        <v>69</v>
      </c>
      <c r="AI598" s="65"/>
      <c r="AJ598" s="66" t="s">
        <v>70</v>
      </c>
      <c r="AK598" s="66"/>
    </row>
    <row r="599" customFormat="false" ht="15" hidden="false" customHeight="false" outlineLevel="0" collapsed="false">
      <c r="C599" s="53" t="s">
        <v>71</v>
      </c>
      <c r="D599" s="45" t="str">
        <f aca="false">HEX2BIN(D598,8)</f>
        <v>00000111</v>
      </c>
      <c r="E599" s="45" t="str">
        <f aca="false">HEX2BIN(E598,8)</f>
        <v>00100000</v>
      </c>
      <c r="F599" s="45" t="str">
        <f aca="false">HEX2BIN(F598,8)</f>
        <v>00000100</v>
      </c>
      <c r="G599" s="45" t="str">
        <f aca="false">HEX2BIN(G598,8)</f>
        <v>01010010</v>
      </c>
      <c r="H599" s="45" t="str">
        <f aca="false">HEX2BIN(H598,8)</f>
        <v>00000000</v>
      </c>
      <c r="I599" s="45" t="str">
        <f aca="false">HEX2BIN(I598,8)</f>
        <v>00000000</v>
      </c>
      <c r="J599" s="45" t="str">
        <f aca="false">HEX2BIN(J598,8)</f>
        <v>00000000</v>
      </c>
      <c r="K599" s="45" t="str">
        <f aca="false">HEX2BIN(K598,8)</f>
        <v>00000000</v>
      </c>
      <c r="L599" s="45" t="str">
        <f aca="false">HEX2BIN(L598,8)</f>
        <v>00000000</v>
      </c>
      <c r="M599" s="65"/>
      <c r="N599" s="46"/>
      <c r="P599" s="68" t="str">
        <f aca="false">MID(H599,1,1)</f>
        <v>0</v>
      </c>
      <c r="Q599" s="69" t="str">
        <f aca="false">P599</f>
        <v>0</v>
      </c>
      <c r="R599" s="53" t="s">
        <v>72</v>
      </c>
      <c r="S599" s="70" t="s">
        <v>73</v>
      </c>
      <c r="T599" s="89"/>
      <c r="U599" s="89"/>
      <c r="V599" s="89"/>
      <c r="W599" s="89"/>
      <c r="X599" s="89"/>
      <c r="Y599" s="89"/>
      <c r="Z599" s="89"/>
      <c r="AA599" s="89"/>
      <c r="AB599" s="68" t="str">
        <f aca="false">MID(K599,1,1)</f>
        <v>0</v>
      </c>
      <c r="AC599" s="69" t="str">
        <f aca="false">AB599</f>
        <v>0</v>
      </c>
      <c r="AD599" s="53" t="s">
        <v>72</v>
      </c>
      <c r="AE599" s="70" t="s">
        <v>73</v>
      </c>
      <c r="AF599" s="68" t="str">
        <f aca="false">MID(L599,1,1)</f>
        <v>0</v>
      </c>
      <c r="AG599" s="69" t="str">
        <f aca="false">AF599</f>
        <v>0</v>
      </c>
      <c r="AH599" s="53" t="s">
        <v>72</v>
      </c>
      <c r="AI599" s="70" t="s">
        <v>73</v>
      </c>
      <c r="AJ599" s="66"/>
      <c r="AK599" s="66"/>
    </row>
    <row r="600" customFormat="false" ht="15" hidden="false" customHeight="false" outlineLevel="0" collapsed="false">
      <c r="C600" s="53" t="s">
        <v>75</v>
      </c>
      <c r="D600" s="45" t="n">
        <f aca="false">HEX2DEC(D598)</f>
        <v>7</v>
      </c>
      <c r="E600" s="45" t="n">
        <f aca="false">HEX2DEC(E598)</f>
        <v>32</v>
      </c>
      <c r="F600" s="45" t="n">
        <f aca="false">HEX2DEC(F598)</f>
        <v>4</v>
      </c>
      <c r="G600" s="45" t="n">
        <f aca="false">HEX2DEC(G598)</f>
        <v>82</v>
      </c>
      <c r="H600" s="45" t="n">
        <f aca="false">HEX2DEC(H598)</f>
        <v>0</v>
      </c>
      <c r="I600" s="45" t="n">
        <f aca="false">HEX2DEC(I598)</f>
        <v>0</v>
      </c>
      <c r="J600" s="45" t="n">
        <f aca="false">HEX2DEC(J598)</f>
        <v>0</v>
      </c>
      <c r="K600" s="45" t="n">
        <f aca="false">HEX2DEC(K598)</f>
        <v>0</v>
      </c>
      <c r="L600" s="45" t="n">
        <f aca="false">HEX2DEC(L598)</f>
        <v>0</v>
      </c>
      <c r="M600" s="45" t="n">
        <f aca="false">SUM(D600:L600)</f>
        <v>125</v>
      </c>
      <c r="N600" s="46"/>
      <c r="P600" s="68" t="str">
        <f aca="false">MID(H599,2,1)</f>
        <v>0</v>
      </c>
      <c r="Q600" s="69" t="str">
        <f aca="false">P600</f>
        <v>0</v>
      </c>
      <c r="R600" s="53" t="s">
        <v>76</v>
      </c>
      <c r="S600" s="70" t="s">
        <v>73</v>
      </c>
      <c r="T600" s="89"/>
      <c r="U600" s="89"/>
      <c r="V600" s="89"/>
      <c r="W600" s="89"/>
      <c r="X600" s="89"/>
      <c r="Y600" s="89"/>
      <c r="Z600" s="89"/>
      <c r="AA600" s="89"/>
      <c r="AB600" s="68" t="str">
        <f aca="false">MID(K599,2,1)</f>
        <v>0</v>
      </c>
      <c r="AC600" s="69" t="str">
        <f aca="false">AB600</f>
        <v>0</v>
      </c>
      <c r="AD600" s="53" t="s">
        <v>76</v>
      </c>
      <c r="AE600" s="70" t="s">
        <v>73</v>
      </c>
      <c r="AF600" s="68" t="str">
        <f aca="false">MID(L599,2,1)</f>
        <v>0</v>
      </c>
      <c r="AG600" s="69" t="str">
        <f aca="false">AF600</f>
        <v>0</v>
      </c>
      <c r="AH600" s="53" t="s">
        <v>76</v>
      </c>
      <c r="AI600" s="70" t="s">
        <v>73</v>
      </c>
      <c r="AJ600" s="66"/>
      <c r="AK600" s="66"/>
    </row>
    <row r="601" customFormat="false" ht="15" hidden="false" customHeight="false" outlineLevel="0" collapsed="false">
      <c r="C601" s="53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46"/>
      <c r="P601" s="68" t="str">
        <f aca="false">MID(H599,3,1)</f>
        <v>0</v>
      </c>
      <c r="Q601" s="69" t="str">
        <f aca="false">P601</f>
        <v>0</v>
      </c>
      <c r="R601" s="53" t="s">
        <v>78</v>
      </c>
      <c r="S601" s="70" t="s">
        <v>73</v>
      </c>
      <c r="T601" s="89"/>
      <c r="U601" s="89"/>
      <c r="V601" s="89"/>
      <c r="W601" s="89"/>
      <c r="X601" s="89"/>
      <c r="Y601" s="89"/>
      <c r="Z601" s="89"/>
      <c r="AA601" s="89"/>
      <c r="AB601" s="68" t="str">
        <f aca="false">MID(K599,3,1)</f>
        <v>0</v>
      </c>
      <c r="AC601" s="69" t="str">
        <f aca="false">AB601</f>
        <v>0</v>
      </c>
      <c r="AD601" s="53" t="s">
        <v>78</v>
      </c>
      <c r="AE601" s="70" t="s">
        <v>73</v>
      </c>
      <c r="AF601" s="68" t="str">
        <f aca="false">MID(L599,3,1)</f>
        <v>0</v>
      </c>
      <c r="AG601" s="69" t="str">
        <f aca="false">AF601</f>
        <v>0</v>
      </c>
      <c r="AH601" s="53" t="s">
        <v>78</v>
      </c>
      <c r="AI601" s="70" t="s">
        <v>73</v>
      </c>
      <c r="AJ601" s="66"/>
      <c r="AK601" s="66"/>
    </row>
    <row r="602" customFormat="false" ht="15.75" hidden="false" customHeight="false" outlineLevel="0" collapsed="false">
      <c r="C602" s="53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46"/>
      <c r="P602" s="68" t="str">
        <f aca="false">MID(H599,4,1)</f>
        <v>0</v>
      </c>
      <c r="Q602" s="69" t="str">
        <f aca="false">P602</f>
        <v>0</v>
      </c>
      <c r="R602" s="53" t="s">
        <v>79</v>
      </c>
      <c r="S602" s="70" t="s">
        <v>73</v>
      </c>
      <c r="T602" s="89"/>
      <c r="U602" s="89"/>
      <c r="V602" s="89"/>
      <c r="W602" s="89"/>
      <c r="X602" s="89"/>
      <c r="Y602" s="89"/>
      <c r="Z602" s="89"/>
      <c r="AA602" s="89"/>
      <c r="AB602" s="68" t="str">
        <f aca="false">MID(K599,4,1)</f>
        <v>0</v>
      </c>
      <c r="AC602" s="69" t="str">
        <f aca="false">AB602</f>
        <v>0</v>
      </c>
      <c r="AD602" s="53" t="s">
        <v>79</v>
      </c>
      <c r="AE602" s="70" t="s">
        <v>73</v>
      </c>
      <c r="AF602" s="68" t="str">
        <f aca="false">MID(L599,4,1)</f>
        <v>0</v>
      </c>
      <c r="AG602" s="69" t="str">
        <f aca="false">AF602</f>
        <v>0</v>
      </c>
      <c r="AH602" s="53" t="s">
        <v>79</v>
      </c>
      <c r="AI602" s="70" t="s">
        <v>73</v>
      </c>
      <c r="AJ602" s="66"/>
      <c r="AK602" s="66"/>
    </row>
    <row r="603" customFormat="false" ht="15.75" hidden="false" customHeight="false" outlineLevel="0" collapsed="false">
      <c r="C603" s="53" t="s">
        <v>62</v>
      </c>
      <c r="D603" s="73" t="str">
        <f aca="false">D598</f>
        <v>07</v>
      </c>
      <c r="E603" s="74" t="str">
        <f aca="false">E598</f>
        <v>20</v>
      </c>
      <c r="F603" s="74" t="str">
        <f aca="false">F598</f>
        <v>04</v>
      </c>
      <c r="G603" s="75" t="str">
        <f aca="false">G598</f>
        <v>52</v>
      </c>
      <c r="H603" s="76" t="str">
        <f aca="false">BIN2HEX(H604,2)</f>
        <v>00</v>
      </c>
      <c r="I603" s="130" t="str">
        <f aca="false">I598</f>
        <v>00</v>
      </c>
      <c r="J603" s="139" t="str">
        <f aca="false">J598</f>
        <v>00</v>
      </c>
      <c r="K603" s="79" t="str">
        <f aca="false">BIN2HEX(K604,2)</f>
        <v>00</v>
      </c>
      <c r="L603" s="80" t="str">
        <f aca="false">BIN2HEX(L604,2)</f>
        <v>00</v>
      </c>
      <c r="M603" s="81" t="str">
        <f aca="false">IF(LEN(M604)&gt;2,MID(M604,2,2),M604)</f>
        <v>7D</v>
      </c>
      <c r="N603" s="46" t="s">
        <v>68</v>
      </c>
      <c r="P603" s="68" t="str">
        <f aca="false">MID(H599,5,1)</f>
        <v>0</v>
      </c>
      <c r="Q603" s="69" t="str">
        <f aca="false">P603</f>
        <v>0</v>
      </c>
      <c r="R603" s="53" t="s">
        <v>80</v>
      </c>
      <c r="S603" s="70" t="s">
        <v>73</v>
      </c>
      <c r="T603" s="89"/>
      <c r="U603" s="89"/>
      <c r="V603" s="89"/>
      <c r="W603" s="89"/>
      <c r="X603" s="89"/>
      <c r="Y603" s="89"/>
      <c r="Z603" s="89"/>
      <c r="AA603" s="89"/>
      <c r="AB603" s="68" t="str">
        <f aca="false">MID(K599,5,1)</f>
        <v>0</v>
      </c>
      <c r="AC603" s="69" t="str">
        <f aca="false">AB603</f>
        <v>0</v>
      </c>
      <c r="AD603" s="53" t="s">
        <v>80</v>
      </c>
      <c r="AE603" s="70" t="s">
        <v>73</v>
      </c>
      <c r="AF603" s="68" t="str">
        <f aca="false">MID(L599,5,1)</f>
        <v>0</v>
      </c>
      <c r="AG603" s="69" t="str">
        <f aca="false">AF603</f>
        <v>0</v>
      </c>
      <c r="AH603" s="53" t="s">
        <v>80</v>
      </c>
      <c r="AI603" s="70" t="s">
        <v>73</v>
      </c>
      <c r="AJ603" s="66"/>
      <c r="AK603" s="66"/>
    </row>
    <row r="604" customFormat="false" ht="15" hidden="false" customHeight="false" outlineLevel="0" collapsed="false">
      <c r="C604" s="53" t="s">
        <v>71</v>
      </c>
      <c r="D604" s="45" t="str">
        <f aca="false">HEX2BIN(D603,8)</f>
        <v>00000111</v>
      </c>
      <c r="E604" s="45" t="str">
        <f aca="false">HEX2BIN(E603,8)</f>
        <v>00100000</v>
      </c>
      <c r="F604" s="45" t="str">
        <f aca="false">HEX2BIN(F603,8)</f>
        <v>00000100</v>
      </c>
      <c r="G604" s="45" t="str">
        <f aca="false">HEX2BIN(G603,8)</f>
        <v>01010010</v>
      </c>
      <c r="H604" s="82" t="str">
        <f aca="false">Q599&amp;Q600&amp;Q601&amp;Q602&amp;Q603&amp;Q604&amp;Q605&amp;Q606</f>
        <v>00000000</v>
      </c>
      <c r="I604" s="45"/>
      <c r="J604" s="82"/>
      <c r="K604" s="82" t="str">
        <f aca="false">AC599&amp;AC600&amp;AC601&amp;AC602&amp;AC603&amp;AC604&amp;AC605&amp;AC606</f>
        <v>00000000</v>
      </c>
      <c r="L604" s="45" t="str">
        <f aca="false">AG599&amp;AG600&amp;AG601&amp;AG602&amp;AG603&amp;AG604&amp;AG605&amp;AG606</f>
        <v>00000000</v>
      </c>
      <c r="M604" s="45" t="str">
        <f aca="false">DEC2HEX(M605)</f>
        <v>7D</v>
      </c>
      <c r="N604" s="46"/>
      <c r="P604" s="68" t="str">
        <f aca="false">MID(H599,6,1)</f>
        <v>0</v>
      </c>
      <c r="Q604" s="69" t="str">
        <f aca="false">P604</f>
        <v>0</v>
      </c>
      <c r="R604" s="53" t="s">
        <v>83</v>
      </c>
      <c r="S604" s="70" t="s">
        <v>73</v>
      </c>
      <c r="T604" s="89"/>
      <c r="U604" s="89"/>
      <c r="V604" s="89"/>
      <c r="W604" s="89"/>
      <c r="X604" s="89"/>
      <c r="Y604" s="89"/>
      <c r="Z604" s="89"/>
      <c r="AA604" s="89"/>
      <c r="AB604" s="68" t="str">
        <f aca="false">MID(K599,6,1)</f>
        <v>0</v>
      </c>
      <c r="AC604" s="69" t="str">
        <f aca="false">AB604</f>
        <v>0</v>
      </c>
      <c r="AD604" s="53" t="s">
        <v>83</v>
      </c>
      <c r="AE604" s="70" t="s">
        <v>73</v>
      </c>
      <c r="AF604" s="68" t="str">
        <f aca="false">MID(L599,6,1)</f>
        <v>0</v>
      </c>
      <c r="AG604" s="69" t="str">
        <f aca="false">AF604</f>
        <v>0</v>
      </c>
      <c r="AH604" s="53" t="s">
        <v>83</v>
      </c>
      <c r="AI604" s="70" t="s">
        <v>73</v>
      </c>
      <c r="AJ604" s="66"/>
      <c r="AK604" s="66"/>
    </row>
    <row r="605" customFormat="false" ht="15" hidden="false" customHeight="false" outlineLevel="0" collapsed="false">
      <c r="C605" s="53" t="s">
        <v>75</v>
      </c>
      <c r="D605" s="45" t="n">
        <f aca="false">HEX2DEC(D603)</f>
        <v>7</v>
      </c>
      <c r="E605" s="45" t="n">
        <f aca="false">HEX2DEC(E603)</f>
        <v>32</v>
      </c>
      <c r="F605" s="45" t="n">
        <f aca="false">HEX2DEC(F603)</f>
        <v>4</v>
      </c>
      <c r="G605" s="45" t="n">
        <f aca="false">HEX2DEC(G603)</f>
        <v>82</v>
      </c>
      <c r="H605" s="45" t="n">
        <f aca="false">HEX2DEC(H603)</f>
        <v>0</v>
      </c>
      <c r="I605" s="45" t="n">
        <f aca="false">HEX2DEC(I603)</f>
        <v>0</v>
      </c>
      <c r="J605" s="45" t="n">
        <f aca="false">HEX2DEC(J603)</f>
        <v>0</v>
      </c>
      <c r="K605" s="45" t="n">
        <f aca="false">HEX2DEC(K603)</f>
        <v>0</v>
      </c>
      <c r="L605" s="45" t="n">
        <f aca="false">HEX2DEC(L603)</f>
        <v>0</v>
      </c>
      <c r="M605" s="45" t="n">
        <f aca="false">SUM(D605:L605)</f>
        <v>125</v>
      </c>
      <c r="N605" s="46"/>
      <c r="P605" s="68" t="str">
        <f aca="false">MID(H599,7,1)</f>
        <v>0</v>
      </c>
      <c r="Q605" s="69" t="str">
        <f aca="false">P605</f>
        <v>0</v>
      </c>
      <c r="R605" s="53" t="s">
        <v>84</v>
      </c>
      <c r="S605" s="70" t="s">
        <v>73</v>
      </c>
      <c r="T605" s="89"/>
      <c r="U605" s="89"/>
      <c r="V605" s="89"/>
      <c r="W605" s="89"/>
      <c r="X605" s="89"/>
      <c r="Y605" s="89"/>
      <c r="Z605" s="89"/>
      <c r="AA605" s="89"/>
      <c r="AB605" s="68" t="str">
        <f aca="false">MID(K599,7,1)</f>
        <v>0</v>
      </c>
      <c r="AC605" s="69" t="str">
        <f aca="false">AB605</f>
        <v>0</v>
      </c>
      <c r="AD605" s="53" t="s">
        <v>84</v>
      </c>
      <c r="AE605" s="70" t="s">
        <v>73</v>
      </c>
      <c r="AF605" s="68" t="str">
        <f aca="false">MID(L599,7,1)</f>
        <v>0</v>
      </c>
      <c r="AG605" s="69" t="str">
        <f aca="false">AF605</f>
        <v>0</v>
      </c>
      <c r="AH605" s="53" t="s">
        <v>84</v>
      </c>
      <c r="AI605" s="70" t="s">
        <v>73</v>
      </c>
      <c r="AJ605" s="66"/>
      <c r="AK605" s="66"/>
    </row>
    <row r="606" customFormat="false" ht="15.75" hidden="false" customHeight="false" outlineLevel="0" collapsed="false">
      <c r="C606" s="83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5"/>
      <c r="P606" s="86" t="str">
        <f aca="false">MID(H599,8,1)</f>
        <v>0</v>
      </c>
      <c r="Q606" s="93" t="str">
        <f aca="false">P606</f>
        <v>0</v>
      </c>
      <c r="R606" s="83" t="s">
        <v>86</v>
      </c>
      <c r="S606" s="34" t="s">
        <v>73</v>
      </c>
      <c r="T606" s="89"/>
      <c r="U606" s="89"/>
      <c r="V606" s="89"/>
      <c r="W606" s="89"/>
      <c r="X606" s="89"/>
      <c r="Y606" s="89"/>
      <c r="Z606" s="89"/>
      <c r="AA606" s="89"/>
      <c r="AB606" s="86" t="str">
        <f aca="false">MID(K599,8,1)</f>
        <v>0</v>
      </c>
      <c r="AC606" s="93" t="str">
        <f aca="false">AB606</f>
        <v>0</v>
      </c>
      <c r="AD606" s="83" t="s">
        <v>86</v>
      </c>
      <c r="AE606" s="34" t="s">
        <v>73</v>
      </c>
      <c r="AF606" s="86" t="str">
        <f aca="false">MID(L599,8,1)</f>
        <v>0</v>
      </c>
      <c r="AG606" s="93" t="str">
        <f aca="false">AF606</f>
        <v>0</v>
      </c>
      <c r="AH606" s="83" t="s">
        <v>86</v>
      </c>
      <c r="AI606" s="34" t="s">
        <v>73</v>
      </c>
      <c r="AJ606" s="66"/>
      <c r="AK606" s="66"/>
    </row>
    <row r="607" customFormat="false" ht="15.75" hidden="false" customHeight="false" outlineLevel="0" collapsed="false">
      <c r="C607" s="40"/>
      <c r="D607" s="41"/>
      <c r="E607" s="41"/>
      <c r="F607" s="41"/>
      <c r="G607" s="41"/>
      <c r="H607" s="41"/>
      <c r="I607" s="41"/>
      <c r="J607" s="41"/>
      <c r="K607" s="41"/>
      <c r="L607" s="41" t="s">
        <v>47</v>
      </c>
      <c r="N607" s="42"/>
      <c r="P607" s="43" t="s">
        <v>496</v>
      </c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</row>
    <row r="608" customFormat="false" ht="15.75" hidden="false" customHeight="false" outlineLevel="0" collapsed="false">
      <c r="C608" s="53"/>
      <c r="D608" s="44" t="s">
        <v>497</v>
      </c>
      <c r="E608" s="44"/>
      <c r="F608" s="44"/>
      <c r="G608" s="44"/>
      <c r="H608" s="45" t="s">
        <v>50</v>
      </c>
      <c r="I608" s="45" t="s">
        <v>51</v>
      </c>
      <c r="J608" s="45" t="s">
        <v>52</v>
      </c>
      <c r="K608" s="45" t="s">
        <v>53</v>
      </c>
      <c r="L608" s="45" t="s">
        <v>54</v>
      </c>
      <c r="N608" s="46"/>
      <c r="P608" s="47" t="s">
        <v>56</v>
      </c>
      <c r="Q608" s="47"/>
      <c r="R608" s="47"/>
      <c r="S608" s="47"/>
      <c r="T608" s="48" t="s">
        <v>57</v>
      </c>
      <c r="U608" s="48"/>
      <c r="V608" s="48"/>
      <c r="W608" s="48"/>
      <c r="X608" s="49" t="s">
        <v>58</v>
      </c>
      <c r="Y608" s="49"/>
      <c r="Z608" s="49"/>
      <c r="AA608" s="49"/>
      <c r="AB608" s="50" t="s">
        <v>59</v>
      </c>
      <c r="AC608" s="50"/>
      <c r="AD608" s="50"/>
      <c r="AE608" s="50"/>
      <c r="AF608" s="92" t="s">
        <v>498</v>
      </c>
      <c r="AG608" s="92"/>
      <c r="AH608" s="92"/>
      <c r="AI608" s="92"/>
      <c r="AJ608" s="53"/>
      <c r="AK608" s="65"/>
    </row>
    <row r="609" customFormat="false" ht="15.75" hidden="false" customHeight="false" outlineLevel="0" collapsed="false">
      <c r="C609" s="53" t="s">
        <v>62</v>
      </c>
      <c r="D609" s="54" t="s">
        <v>63</v>
      </c>
      <c r="E609" s="55" t="s">
        <v>131</v>
      </c>
      <c r="F609" s="74" t="str">
        <f aca="false">MID(A57,4,2)</f>
        <v>04</v>
      </c>
      <c r="G609" s="56" t="s">
        <v>242</v>
      </c>
      <c r="H609" s="78" t="str">
        <f aca="false">MID(A57,8,2)</f>
        <v>00</v>
      </c>
      <c r="I609" s="115" t="str">
        <f aca="false">MID(A57,10,2)</f>
        <v>00</v>
      </c>
      <c r="J609" s="115" t="str">
        <f aca="false">MID(A57,12,2)</f>
        <v>00</v>
      </c>
      <c r="K609" s="116" t="str">
        <f aca="false">MID(A57,14,2)</f>
        <v>00</v>
      </c>
      <c r="L609" s="117" t="str">
        <f aca="false">MID(A57,16,2)</f>
        <v>00</v>
      </c>
      <c r="N609" s="46" t="s">
        <v>67</v>
      </c>
      <c r="P609" s="62" t="s">
        <v>67</v>
      </c>
      <c r="Q609" s="63" t="s">
        <v>68</v>
      </c>
      <c r="R609" s="64" t="s">
        <v>69</v>
      </c>
      <c r="S609" s="46"/>
      <c r="T609" s="62" t="s">
        <v>67</v>
      </c>
      <c r="U609" s="63" t="s">
        <v>68</v>
      </c>
      <c r="V609" s="64" t="s">
        <v>69</v>
      </c>
      <c r="W609" s="46"/>
      <c r="X609" s="62" t="s">
        <v>67</v>
      </c>
      <c r="Y609" s="63" t="s">
        <v>68</v>
      </c>
      <c r="Z609" s="64" t="s">
        <v>69</v>
      </c>
      <c r="AA609" s="46"/>
      <c r="AB609" s="62" t="s">
        <v>67</v>
      </c>
      <c r="AC609" s="63" t="s">
        <v>68</v>
      </c>
      <c r="AD609" s="64" t="s">
        <v>69</v>
      </c>
      <c r="AE609" s="46"/>
      <c r="AF609" s="89"/>
      <c r="AG609" s="89"/>
      <c r="AH609" s="89"/>
      <c r="AI609" s="89"/>
    </row>
    <row r="610" customFormat="false" ht="15" hidden="false" customHeight="false" outlineLevel="0" collapsed="false">
      <c r="C610" s="53" t="s">
        <v>71</v>
      </c>
      <c r="D610" s="45" t="str">
        <f aca="false">HEX2BIN(D609,8)</f>
        <v>00000111</v>
      </c>
      <c r="E610" s="45" t="str">
        <f aca="false">HEX2BIN(E609,8)</f>
        <v>00100000</v>
      </c>
      <c r="F610" s="45" t="str">
        <f aca="false">HEX2BIN(F609,8)</f>
        <v>00000100</v>
      </c>
      <c r="G610" s="45" t="str">
        <f aca="false">HEX2BIN(G609,8)</f>
        <v>01010011</v>
      </c>
      <c r="H610" s="45" t="str">
        <f aca="false">HEX2BIN(H609,8)</f>
        <v>00000000</v>
      </c>
      <c r="I610" s="45" t="str">
        <f aca="false">HEX2BIN(I609,8)</f>
        <v>00000000</v>
      </c>
      <c r="J610" s="45" t="str">
        <f aca="false">HEX2BIN(J609,8)</f>
        <v>00000000</v>
      </c>
      <c r="K610" s="45" t="str">
        <f aca="false">HEX2BIN(K609,8)</f>
        <v>00000000</v>
      </c>
      <c r="L610" s="65"/>
      <c r="N610" s="46"/>
      <c r="P610" s="68" t="str">
        <f aca="false">MID(H610,1,1)</f>
        <v>0</v>
      </c>
      <c r="Q610" s="69" t="str">
        <f aca="false">P610</f>
        <v>0</v>
      </c>
      <c r="R610" s="53" t="s">
        <v>72</v>
      </c>
      <c r="S610" s="70" t="s">
        <v>73</v>
      </c>
      <c r="T610" s="68" t="str">
        <f aca="false">MID(I610,1,1)</f>
        <v>0</v>
      </c>
      <c r="U610" s="69" t="str">
        <f aca="false">T610</f>
        <v>0</v>
      </c>
      <c r="V610" s="53" t="s">
        <v>72</v>
      </c>
      <c r="W610" s="70" t="s">
        <v>73</v>
      </c>
      <c r="X610" s="68" t="str">
        <f aca="false">MID(J610,1,1)</f>
        <v>0</v>
      </c>
      <c r="Y610" s="69" t="str">
        <f aca="false">X610</f>
        <v>0</v>
      </c>
      <c r="Z610" s="53" t="s">
        <v>72</v>
      </c>
      <c r="AA610" s="70" t="s">
        <v>73</v>
      </c>
      <c r="AB610" s="68" t="str">
        <f aca="false">MID(K610,1,1)</f>
        <v>0</v>
      </c>
      <c r="AC610" s="69" t="str">
        <f aca="false">AB610</f>
        <v>0</v>
      </c>
      <c r="AD610" s="53" t="s">
        <v>72</v>
      </c>
      <c r="AE610" s="70" t="s">
        <v>73</v>
      </c>
      <c r="AF610" s="89"/>
      <c r="AG610" s="89"/>
      <c r="AH610" s="89"/>
      <c r="AI610" s="89"/>
    </row>
    <row r="611" customFormat="false" ht="15" hidden="false" customHeight="false" outlineLevel="0" collapsed="false">
      <c r="C611" s="53" t="s">
        <v>75</v>
      </c>
      <c r="D611" s="45" t="n">
        <f aca="false">HEX2DEC(D609)</f>
        <v>7</v>
      </c>
      <c r="E611" s="45" t="n">
        <f aca="false">HEX2DEC(E609)</f>
        <v>32</v>
      </c>
      <c r="F611" s="45" t="n">
        <f aca="false">HEX2DEC(F609)</f>
        <v>4</v>
      </c>
      <c r="G611" s="45" t="n">
        <f aca="false">HEX2DEC(G609)</f>
        <v>83</v>
      </c>
      <c r="H611" s="45" t="n">
        <f aca="false">HEX2DEC(H609)</f>
        <v>0</v>
      </c>
      <c r="I611" s="45" t="n">
        <f aca="false">HEX2DEC(I609)</f>
        <v>0</v>
      </c>
      <c r="J611" s="45" t="n">
        <f aca="false">HEX2DEC(J609)</f>
        <v>0</v>
      </c>
      <c r="K611" s="45" t="n">
        <f aca="false">HEX2DEC(K609)</f>
        <v>0</v>
      </c>
      <c r="L611" s="45" t="n">
        <f aca="false">SUM(D611:K611)</f>
        <v>126</v>
      </c>
      <c r="N611" s="46"/>
      <c r="P611" s="68" t="str">
        <f aca="false">MID(H610,2,1)</f>
        <v>0</v>
      </c>
      <c r="Q611" s="69" t="str">
        <f aca="false">P611</f>
        <v>0</v>
      </c>
      <c r="R611" s="53" t="s">
        <v>76</v>
      </c>
      <c r="S611" s="70" t="s">
        <v>73</v>
      </c>
      <c r="T611" s="68" t="str">
        <f aca="false">MID(I610,2,1)</f>
        <v>0</v>
      </c>
      <c r="U611" s="69" t="str">
        <f aca="false">T611</f>
        <v>0</v>
      </c>
      <c r="V611" s="53" t="s">
        <v>76</v>
      </c>
      <c r="W611" s="70" t="s">
        <v>73</v>
      </c>
      <c r="X611" s="68" t="str">
        <f aca="false">MID(J610,2,1)</f>
        <v>0</v>
      </c>
      <c r="Y611" s="69" t="str">
        <f aca="false">X611</f>
        <v>0</v>
      </c>
      <c r="Z611" s="53" t="s">
        <v>76</v>
      </c>
      <c r="AA611" s="70" t="s">
        <v>73</v>
      </c>
      <c r="AB611" s="68" t="str">
        <f aca="false">MID(K610,2,1)</f>
        <v>0</v>
      </c>
      <c r="AC611" s="69" t="str">
        <f aca="false">AB611</f>
        <v>0</v>
      </c>
      <c r="AD611" s="53" t="s">
        <v>76</v>
      </c>
      <c r="AE611" s="70" t="s">
        <v>73</v>
      </c>
      <c r="AF611" s="89"/>
      <c r="AG611" s="89"/>
      <c r="AH611" s="89"/>
      <c r="AI611" s="89"/>
    </row>
    <row r="612" customFormat="false" ht="15" hidden="false" customHeight="false" outlineLevel="0" collapsed="false">
      <c r="C612" s="53"/>
      <c r="D612" s="65"/>
      <c r="E612" s="65"/>
      <c r="F612" s="65"/>
      <c r="G612" s="65"/>
      <c r="H612" s="65"/>
      <c r="I612" s="65"/>
      <c r="J612" s="65"/>
      <c r="K612" s="65"/>
      <c r="L612" s="65"/>
      <c r="N612" s="46"/>
      <c r="P612" s="68" t="str">
        <f aca="false">MID(H610,3,1)</f>
        <v>0</v>
      </c>
      <c r="Q612" s="69" t="str">
        <f aca="false">P612</f>
        <v>0</v>
      </c>
      <c r="R612" s="53" t="s">
        <v>78</v>
      </c>
      <c r="S612" s="70" t="s">
        <v>73</v>
      </c>
      <c r="T612" s="68" t="str">
        <f aca="false">MID(I610,3,1)</f>
        <v>0</v>
      </c>
      <c r="U612" s="69" t="str">
        <f aca="false">T612</f>
        <v>0</v>
      </c>
      <c r="V612" s="53" t="s">
        <v>78</v>
      </c>
      <c r="W612" s="70" t="s">
        <v>73</v>
      </c>
      <c r="X612" s="68" t="str">
        <f aca="false">MID(J610,3,1)</f>
        <v>0</v>
      </c>
      <c r="Y612" s="69" t="str">
        <f aca="false">X612</f>
        <v>0</v>
      </c>
      <c r="Z612" s="53" t="s">
        <v>78</v>
      </c>
      <c r="AA612" s="70" t="s">
        <v>73</v>
      </c>
      <c r="AB612" s="68" t="str">
        <f aca="false">MID(K610,3,1)</f>
        <v>0</v>
      </c>
      <c r="AC612" s="69" t="str">
        <f aca="false">AB612</f>
        <v>0</v>
      </c>
      <c r="AD612" s="53" t="s">
        <v>78</v>
      </c>
      <c r="AE612" s="70" t="s">
        <v>73</v>
      </c>
      <c r="AF612" s="89"/>
      <c r="AG612" s="89"/>
      <c r="AH612" s="89"/>
      <c r="AI612" s="89"/>
    </row>
    <row r="613" customFormat="false" ht="15.75" hidden="false" customHeight="false" outlineLevel="0" collapsed="false">
      <c r="C613" s="53"/>
      <c r="D613" s="65"/>
      <c r="E613" s="65"/>
      <c r="F613" s="65"/>
      <c r="G613" s="65"/>
      <c r="H613" s="65"/>
      <c r="I613" s="65"/>
      <c r="J613" s="65"/>
      <c r="K613" s="65"/>
      <c r="L613" s="65"/>
      <c r="N613" s="46"/>
      <c r="P613" s="68" t="str">
        <f aca="false">MID(H610,4,1)</f>
        <v>0</v>
      </c>
      <c r="Q613" s="69" t="str">
        <f aca="false">P613</f>
        <v>0</v>
      </c>
      <c r="R613" s="53" t="s">
        <v>79</v>
      </c>
      <c r="S613" s="70" t="s">
        <v>73</v>
      </c>
      <c r="T613" s="68" t="str">
        <f aca="false">MID(I610,4,1)</f>
        <v>0</v>
      </c>
      <c r="U613" s="69" t="str">
        <f aca="false">T613</f>
        <v>0</v>
      </c>
      <c r="V613" s="53" t="s">
        <v>79</v>
      </c>
      <c r="W613" s="70" t="s">
        <v>73</v>
      </c>
      <c r="X613" s="68" t="str">
        <f aca="false">MID(J610,4,1)</f>
        <v>0</v>
      </c>
      <c r="Y613" s="69" t="str">
        <f aca="false">X613</f>
        <v>0</v>
      </c>
      <c r="Z613" s="53" t="s">
        <v>79</v>
      </c>
      <c r="AA613" s="70" t="s">
        <v>73</v>
      </c>
      <c r="AB613" s="68" t="str">
        <f aca="false">MID(K610,4,1)</f>
        <v>0</v>
      </c>
      <c r="AC613" s="69" t="str">
        <f aca="false">AB613</f>
        <v>0</v>
      </c>
      <c r="AD613" s="53" t="s">
        <v>79</v>
      </c>
      <c r="AE613" s="70" t="s">
        <v>73</v>
      </c>
      <c r="AF613" s="89"/>
      <c r="AG613" s="89"/>
      <c r="AH613" s="89"/>
      <c r="AI613" s="89"/>
    </row>
    <row r="614" customFormat="false" ht="15.75" hidden="false" customHeight="false" outlineLevel="0" collapsed="false">
      <c r="C614" s="53" t="s">
        <v>62</v>
      </c>
      <c r="D614" s="73" t="str">
        <f aca="false">D609</f>
        <v>07</v>
      </c>
      <c r="E614" s="74" t="str">
        <f aca="false">E609</f>
        <v>20</v>
      </c>
      <c r="F614" s="74" t="str">
        <f aca="false">F609</f>
        <v>04</v>
      </c>
      <c r="G614" s="75" t="str">
        <f aca="false">G609</f>
        <v>53</v>
      </c>
      <c r="H614" s="76" t="str">
        <f aca="false">BIN2HEX(H615,2)</f>
        <v>00</v>
      </c>
      <c r="I614" s="77" t="str">
        <f aca="false">BIN2HEX(I615,2)</f>
        <v>00</v>
      </c>
      <c r="J614" s="78" t="str">
        <f aca="false">BIN2HEX(J615,2)</f>
        <v>00</v>
      </c>
      <c r="K614" s="79" t="str">
        <f aca="false">BIN2HEX(K615,2)</f>
        <v>00</v>
      </c>
      <c r="L614" s="81" t="str">
        <f aca="false">IF(LEN(L615)&gt;2,MID(L615,2,2),L615)</f>
        <v>7E</v>
      </c>
      <c r="N614" s="46" t="s">
        <v>68</v>
      </c>
      <c r="P614" s="68" t="str">
        <f aca="false">MID(H610,5,1)</f>
        <v>0</v>
      </c>
      <c r="Q614" s="69" t="str">
        <f aca="false">P614</f>
        <v>0</v>
      </c>
      <c r="R614" s="53" t="s">
        <v>80</v>
      </c>
      <c r="S614" s="70" t="s">
        <v>73</v>
      </c>
      <c r="T614" s="68" t="str">
        <f aca="false">MID(I610,5,1)</f>
        <v>0</v>
      </c>
      <c r="U614" s="69" t="str">
        <f aca="false">T614</f>
        <v>0</v>
      </c>
      <c r="V614" s="53" t="s">
        <v>80</v>
      </c>
      <c r="W614" s="70" t="s">
        <v>73</v>
      </c>
      <c r="X614" s="68" t="str">
        <f aca="false">MID(J610,5,1)</f>
        <v>0</v>
      </c>
      <c r="Y614" s="69" t="str">
        <f aca="false">X614</f>
        <v>0</v>
      </c>
      <c r="Z614" s="53" t="s">
        <v>80</v>
      </c>
      <c r="AA614" s="70" t="s">
        <v>73</v>
      </c>
      <c r="AB614" s="68" t="str">
        <f aca="false">MID(K610,5,1)</f>
        <v>0</v>
      </c>
      <c r="AC614" s="69" t="str">
        <f aca="false">AB614</f>
        <v>0</v>
      </c>
      <c r="AD614" s="53" t="s">
        <v>80</v>
      </c>
      <c r="AE614" s="70" t="s">
        <v>73</v>
      </c>
      <c r="AF614" s="89"/>
      <c r="AG614" s="89"/>
      <c r="AH614" s="89"/>
      <c r="AI614" s="89"/>
    </row>
    <row r="615" customFormat="false" ht="15" hidden="false" customHeight="false" outlineLevel="0" collapsed="false">
      <c r="C615" s="53" t="s">
        <v>71</v>
      </c>
      <c r="D615" s="45" t="str">
        <f aca="false">HEX2BIN(D614,8)</f>
        <v>00000111</v>
      </c>
      <c r="E615" s="45" t="str">
        <f aca="false">HEX2BIN(E614,8)</f>
        <v>00100000</v>
      </c>
      <c r="F615" s="45" t="str">
        <f aca="false">HEX2BIN(F614,8)</f>
        <v>00000100</v>
      </c>
      <c r="G615" s="45" t="str">
        <f aca="false">HEX2BIN(G614,8)</f>
        <v>01010011</v>
      </c>
      <c r="H615" s="82" t="str">
        <f aca="false">Q610&amp;Q611&amp;Q612&amp;Q613&amp;Q614&amp;Q615&amp;Q616&amp;Q617</f>
        <v>00000000</v>
      </c>
      <c r="I615" s="45" t="str">
        <f aca="false">U610&amp;U611&amp;U612&amp;U613&amp;U614&amp;U615&amp;U616&amp;U617</f>
        <v>00000000</v>
      </c>
      <c r="J615" s="82" t="str">
        <f aca="false">Y610&amp;Y611&amp;Y612&amp;Y613&amp;Y614&amp;Y615&amp;Y616&amp;Y617</f>
        <v>00000000</v>
      </c>
      <c r="K615" s="82" t="str">
        <f aca="false">AC610&amp;AC611&amp;AC612&amp;AC613&amp;AC614&amp;AC615&amp;AC616&amp;AC617</f>
        <v>00000000</v>
      </c>
      <c r="L615" s="45" t="str">
        <f aca="false">DEC2HEX(L616)</f>
        <v>7E</v>
      </c>
      <c r="N615" s="46"/>
      <c r="P615" s="68" t="str">
        <f aca="false">MID(H610,6,1)</f>
        <v>0</v>
      </c>
      <c r="Q615" s="69" t="str">
        <f aca="false">P615</f>
        <v>0</v>
      </c>
      <c r="R615" s="53" t="s">
        <v>83</v>
      </c>
      <c r="S615" s="70" t="s">
        <v>73</v>
      </c>
      <c r="T615" s="68" t="str">
        <f aca="false">MID(I610,6,1)</f>
        <v>0</v>
      </c>
      <c r="U615" s="69" t="str">
        <f aca="false">T615</f>
        <v>0</v>
      </c>
      <c r="V615" s="53" t="s">
        <v>83</v>
      </c>
      <c r="W615" s="70" t="s">
        <v>73</v>
      </c>
      <c r="X615" s="68" t="str">
        <f aca="false">MID(J610,6,1)</f>
        <v>0</v>
      </c>
      <c r="Y615" s="69" t="str">
        <f aca="false">X615</f>
        <v>0</v>
      </c>
      <c r="Z615" s="53" t="s">
        <v>83</v>
      </c>
      <c r="AA615" s="70" t="s">
        <v>73</v>
      </c>
      <c r="AB615" s="68" t="str">
        <f aca="false">MID(K610,6,1)</f>
        <v>0</v>
      </c>
      <c r="AC615" s="69" t="str">
        <f aca="false">AB615</f>
        <v>0</v>
      </c>
      <c r="AD615" s="53" t="s">
        <v>83</v>
      </c>
      <c r="AE615" s="70" t="s">
        <v>73</v>
      </c>
      <c r="AF615" s="89"/>
      <c r="AG615" s="89"/>
      <c r="AH615" s="89"/>
      <c r="AI615" s="89"/>
    </row>
    <row r="616" customFormat="false" ht="15" hidden="false" customHeight="false" outlineLevel="0" collapsed="false">
      <c r="C616" s="53" t="s">
        <v>75</v>
      </c>
      <c r="D616" s="45" t="n">
        <f aca="false">HEX2DEC(D614)</f>
        <v>7</v>
      </c>
      <c r="E616" s="45" t="n">
        <f aca="false">HEX2DEC(E614)</f>
        <v>32</v>
      </c>
      <c r="F616" s="45" t="n">
        <f aca="false">HEX2DEC(F614)</f>
        <v>4</v>
      </c>
      <c r="G616" s="45" t="n">
        <f aca="false">HEX2DEC(G614)</f>
        <v>83</v>
      </c>
      <c r="H616" s="45" t="n">
        <f aca="false">HEX2DEC(H614)</f>
        <v>0</v>
      </c>
      <c r="I616" s="45" t="n">
        <f aca="false">HEX2DEC(I614)</f>
        <v>0</v>
      </c>
      <c r="J616" s="45" t="n">
        <f aca="false">HEX2DEC(J614)</f>
        <v>0</v>
      </c>
      <c r="K616" s="45" t="n">
        <f aca="false">HEX2DEC(K614)</f>
        <v>0</v>
      </c>
      <c r="L616" s="45" t="n">
        <f aca="false">SUM(D616:K616)</f>
        <v>126</v>
      </c>
      <c r="N616" s="46"/>
      <c r="P616" s="68" t="str">
        <f aca="false">MID(H610,7,1)</f>
        <v>0</v>
      </c>
      <c r="Q616" s="69" t="str">
        <f aca="false">P616</f>
        <v>0</v>
      </c>
      <c r="R616" s="53" t="s">
        <v>84</v>
      </c>
      <c r="S616" s="70" t="s">
        <v>73</v>
      </c>
      <c r="T616" s="68" t="str">
        <f aca="false">MID(I610,7,1)</f>
        <v>0</v>
      </c>
      <c r="U616" s="69" t="str">
        <f aca="false">T616</f>
        <v>0</v>
      </c>
      <c r="V616" s="53" t="s">
        <v>84</v>
      </c>
      <c r="W616" s="70" t="s">
        <v>73</v>
      </c>
      <c r="X616" s="68" t="str">
        <f aca="false">MID(J610,7,1)</f>
        <v>0</v>
      </c>
      <c r="Y616" s="69" t="str">
        <f aca="false">X616</f>
        <v>0</v>
      </c>
      <c r="Z616" s="53" t="s">
        <v>84</v>
      </c>
      <c r="AA616" s="70" t="s">
        <v>73</v>
      </c>
      <c r="AB616" s="68" t="str">
        <f aca="false">MID(K610,7,1)</f>
        <v>0</v>
      </c>
      <c r="AC616" s="69" t="str">
        <f aca="false">AB616</f>
        <v>0</v>
      </c>
      <c r="AD616" s="53" t="s">
        <v>84</v>
      </c>
      <c r="AE616" s="70" t="s">
        <v>73</v>
      </c>
      <c r="AF616" s="89"/>
      <c r="AG616" s="89"/>
      <c r="AH616" s="89"/>
      <c r="AI616" s="89"/>
    </row>
    <row r="617" customFormat="false" ht="15.75" hidden="false" customHeight="false" outlineLevel="0" collapsed="false">
      <c r="C617" s="83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5"/>
      <c r="P617" s="86" t="str">
        <f aca="false">MID(H610,8,1)</f>
        <v>0</v>
      </c>
      <c r="Q617" s="93" t="str">
        <f aca="false">P617</f>
        <v>0</v>
      </c>
      <c r="R617" s="83" t="s">
        <v>86</v>
      </c>
      <c r="S617" s="34" t="s">
        <v>73</v>
      </c>
      <c r="T617" s="86" t="str">
        <f aca="false">MID(I610,8,1)</f>
        <v>0</v>
      </c>
      <c r="U617" s="93" t="str">
        <f aca="false">T617</f>
        <v>0</v>
      </c>
      <c r="V617" s="83" t="s">
        <v>86</v>
      </c>
      <c r="W617" s="34" t="s">
        <v>73</v>
      </c>
      <c r="X617" s="86" t="str">
        <f aca="false">MID(J610,8,1)</f>
        <v>0</v>
      </c>
      <c r="Y617" s="93" t="str">
        <f aca="false">X617</f>
        <v>0</v>
      </c>
      <c r="Z617" s="83" t="s">
        <v>86</v>
      </c>
      <c r="AA617" s="34" t="s">
        <v>73</v>
      </c>
      <c r="AB617" s="86" t="str">
        <f aca="false">MID(K610,8,1)</f>
        <v>0</v>
      </c>
      <c r="AC617" s="93" t="str">
        <f aca="false">AB617</f>
        <v>0</v>
      </c>
      <c r="AD617" s="83" t="s">
        <v>86</v>
      </c>
      <c r="AE617" s="34" t="s">
        <v>73</v>
      </c>
      <c r="AF617" s="89"/>
      <c r="AG617" s="89"/>
      <c r="AH617" s="89"/>
      <c r="AI617" s="89"/>
    </row>
  </sheetData>
  <mergeCells count="595">
    <mergeCell ref="C1:E1"/>
    <mergeCell ref="G1:M1"/>
    <mergeCell ref="P2:AK2"/>
    <mergeCell ref="D3:G3"/>
    <mergeCell ref="P3:S3"/>
    <mergeCell ref="T3:W3"/>
    <mergeCell ref="X3:AA3"/>
    <mergeCell ref="AB3:AE3"/>
    <mergeCell ref="AF3:AI3"/>
    <mergeCell ref="AJ3:AK3"/>
    <mergeCell ref="AJ4:AK12"/>
    <mergeCell ref="S9:S12"/>
    <mergeCell ref="P13:AK13"/>
    <mergeCell ref="D14:G14"/>
    <mergeCell ref="P14:S14"/>
    <mergeCell ref="T14:W14"/>
    <mergeCell ref="X14:AA14"/>
    <mergeCell ref="AB14:AE14"/>
    <mergeCell ref="AF14:AI14"/>
    <mergeCell ref="AJ14:AK14"/>
    <mergeCell ref="AJ15:AK23"/>
    <mergeCell ref="P24:AK24"/>
    <mergeCell ref="D25:G25"/>
    <mergeCell ref="P25:S25"/>
    <mergeCell ref="T25:W25"/>
    <mergeCell ref="X25:AA25"/>
    <mergeCell ref="AB25:AE25"/>
    <mergeCell ref="AF25:AI25"/>
    <mergeCell ref="AJ25:AK25"/>
    <mergeCell ref="AJ26:AK34"/>
    <mergeCell ref="W27:W28"/>
    <mergeCell ref="S29:S30"/>
    <mergeCell ref="W29:W30"/>
    <mergeCell ref="AA29:AA30"/>
    <mergeCell ref="W31:W32"/>
    <mergeCell ref="S33:S34"/>
    <mergeCell ref="W33:W34"/>
    <mergeCell ref="H35:I35"/>
    <mergeCell ref="P35:AK35"/>
    <mergeCell ref="D36:G36"/>
    <mergeCell ref="P36:W36"/>
    <mergeCell ref="X36:AA36"/>
    <mergeCell ref="AB36:AE36"/>
    <mergeCell ref="AF36:AI36"/>
    <mergeCell ref="AJ36:AK36"/>
    <mergeCell ref="AJ37:AK45"/>
    <mergeCell ref="P46:AK46"/>
    <mergeCell ref="D47:G47"/>
    <mergeCell ref="P47:S47"/>
    <mergeCell ref="T47:W47"/>
    <mergeCell ref="X47:AA47"/>
    <mergeCell ref="AB47:AE47"/>
    <mergeCell ref="AF47:AI47"/>
    <mergeCell ref="AJ47:AK47"/>
    <mergeCell ref="AB48:AE56"/>
    <mergeCell ref="AF48:AI56"/>
    <mergeCell ref="AJ48:AK56"/>
    <mergeCell ref="P57:AK57"/>
    <mergeCell ref="D58:G58"/>
    <mergeCell ref="P58:S58"/>
    <mergeCell ref="T58:W58"/>
    <mergeCell ref="X58:AA58"/>
    <mergeCell ref="AB58:AE58"/>
    <mergeCell ref="AF58:AI58"/>
    <mergeCell ref="AJ58:AK58"/>
    <mergeCell ref="P59:S67"/>
    <mergeCell ref="T59:W67"/>
    <mergeCell ref="X59:AA67"/>
    <mergeCell ref="AB59:AE67"/>
    <mergeCell ref="AF59:AI67"/>
    <mergeCell ref="AJ59:AK67"/>
    <mergeCell ref="P68:AK68"/>
    <mergeCell ref="D69:G69"/>
    <mergeCell ref="P69:S69"/>
    <mergeCell ref="T69:W69"/>
    <mergeCell ref="X69:AA69"/>
    <mergeCell ref="AB69:AE69"/>
    <mergeCell ref="AF69:AI69"/>
    <mergeCell ref="AJ69:AK69"/>
    <mergeCell ref="P70:S78"/>
    <mergeCell ref="T70:W78"/>
    <mergeCell ref="X70:AA78"/>
    <mergeCell ref="AB70:AE78"/>
    <mergeCell ref="AF70:AI78"/>
    <mergeCell ref="AJ70:AK78"/>
    <mergeCell ref="P79:AK79"/>
    <mergeCell ref="D80:G80"/>
    <mergeCell ref="P80:S80"/>
    <mergeCell ref="T80:W80"/>
    <mergeCell ref="X80:AA80"/>
    <mergeCell ref="AB80:AE80"/>
    <mergeCell ref="AF80:AI80"/>
    <mergeCell ref="AJ80:AK80"/>
    <mergeCell ref="P81:S89"/>
    <mergeCell ref="T81:W89"/>
    <mergeCell ref="X81:AA89"/>
    <mergeCell ref="AB81:AE89"/>
    <mergeCell ref="AF81:AI89"/>
    <mergeCell ref="AJ81:AK89"/>
    <mergeCell ref="P90:AK90"/>
    <mergeCell ref="D91:G91"/>
    <mergeCell ref="P91:S91"/>
    <mergeCell ref="T91:W91"/>
    <mergeCell ref="X91:AA91"/>
    <mergeCell ref="AB91:AE91"/>
    <mergeCell ref="AF91:AI91"/>
    <mergeCell ref="AJ91:AK91"/>
    <mergeCell ref="P92:S100"/>
    <mergeCell ref="T92:W100"/>
    <mergeCell ref="X92:AA100"/>
    <mergeCell ref="AB92:AE100"/>
    <mergeCell ref="AF92:AI100"/>
    <mergeCell ref="AJ92:AK100"/>
    <mergeCell ref="P101:AK101"/>
    <mergeCell ref="D102:G102"/>
    <mergeCell ref="P102:S102"/>
    <mergeCell ref="T102:W102"/>
    <mergeCell ref="X102:AA102"/>
    <mergeCell ref="AB102:AE102"/>
    <mergeCell ref="AF102:AI102"/>
    <mergeCell ref="AJ102:AK102"/>
    <mergeCell ref="P103:S111"/>
    <mergeCell ref="X103:AA111"/>
    <mergeCell ref="AB103:AE111"/>
    <mergeCell ref="AJ103:AK111"/>
    <mergeCell ref="P112:AK112"/>
    <mergeCell ref="D113:G113"/>
    <mergeCell ref="P113:S113"/>
    <mergeCell ref="T113:W113"/>
    <mergeCell ref="X113:AA113"/>
    <mergeCell ref="AB113:AE113"/>
    <mergeCell ref="AF113:AI113"/>
    <mergeCell ref="AJ113:AK113"/>
    <mergeCell ref="AJ114:AK122"/>
    <mergeCell ref="P123:AK123"/>
    <mergeCell ref="D124:G124"/>
    <mergeCell ref="P124:S124"/>
    <mergeCell ref="T124:W124"/>
    <mergeCell ref="X124:AA124"/>
    <mergeCell ref="AB124:AE124"/>
    <mergeCell ref="AF124:AI124"/>
    <mergeCell ref="AJ124:AK124"/>
    <mergeCell ref="P125:S133"/>
    <mergeCell ref="T125:W133"/>
    <mergeCell ref="AJ125:AK133"/>
    <mergeCell ref="P134:AK134"/>
    <mergeCell ref="D135:G135"/>
    <mergeCell ref="P135:S135"/>
    <mergeCell ref="T135:W135"/>
    <mergeCell ref="X135:AA135"/>
    <mergeCell ref="AB135:AE135"/>
    <mergeCell ref="AF135:AI135"/>
    <mergeCell ref="AJ135:AK135"/>
    <mergeCell ref="AB136:AE144"/>
    <mergeCell ref="AF136:AI144"/>
    <mergeCell ref="AJ136:AK144"/>
    <mergeCell ref="P145:AK145"/>
    <mergeCell ref="D146:G146"/>
    <mergeCell ref="P146:S146"/>
    <mergeCell ref="T146:W146"/>
    <mergeCell ref="X146:AA146"/>
    <mergeCell ref="AB146:AE146"/>
    <mergeCell ref="AF146:AI146"/>
    <mergeCell ref="AJ146:AK146"/>
    <mergeCell ref="AJ147:AK155"/>
    <mergeCell ref="P156:AK156"/>
    <mergeCell ref="D157:G157"/>
    <mergeCell ref="P157:S157"/>
    <mergeCell ref="T157:W157"/>
    <mergeCell ref="X157:AA157"/>
    <mergeCell ref="AB157:AE157"/>
    <mergeCell ref="AF157:AI157"/>
    <mergeCell ref="AJ157:AK157"/>
    <mergeCell ref="T158:W166"/>
    <mergeCell ref="X158:AA166"/>
    <mergeCell ref="AJ158:AK166"/>
    <mergeCell ref="P167:AK167"/>
    <mergeCell ref="D168:G168"/>
    <mergeCell ref="P168:S168"/>
    <mergeCell ref="T168:W168"/>
    <mergeCell ref="X168:AA168"/>
    <mergeCell ref="AB168:AE168"/>
    <mergeCell ref="AF168:AI168"/>
    <mergeCell ref="AJ168:AK168"/>
    <mergeCell ref="AF169:AI177"/>
    <mergeCell ref="AJ169:AK177"/>
    <mergeCell ref="P178:AK178"/>
    <mergeCell ref="D179:G179"/>
    <mergeCell ref="P179:S179"/>
    <mergeCell ref="T179:W179"/>
    <mergeCell ref="X179:AA179"/>
    <mergeCell ref="AB179:AE179"/>
    <mergeCell ref="AF179:AI179"/>
    <mergeCell ref="AJ179:AK179"/>
    <mergeCell ref="P180:S188"/>
    <mergeCell ref="AJ180:AK188"/>
    <mergeCell ref="P189:AK189"/>
    <mergeCell ref="D190:G190"/>
    <mergeCell ref="P190:S190"/>
    <mergeCell ref="T190:W190"/>
    <mergeCell ref="X190:AA190"/>
    <mergeCell ref="AB190:AE190"/>
    <mergeCell ref="AF190:AI190"/>
    <mergeCell ref="AJ190:AK190"/>
    <mergeCell ref="X191:AA199"/>
    <mergeCell ref="AB191:AE199"/>
    <mergeCell ref="AJ191:AK199"/>
    <mergeCell ref="P200:AK200"/>
    <mergeCell ref="D201:G201"/>
    <mergeCell ref="P201:S201"/>
    <mergeCell ref="T201:W201"/>
    <mergeCell ref="X201:AA201"/>
    <mergeCell ref="AB201:AE201"/>
    <mergeCell ref="AF201:AI201"/>
    <mergeCell ref="AJ201:AK201"/>
    <mergeCell ref="AJ202:AK210"/>
    <mergeCell ref="P211:AK211"/>
    <mergeCell ref="D212:G212"/>
    <mergeCell ref="P212:S212"/>
    <mergeCell ref="T212:W212"/>
    <mergeCell ref="X212:AA212"/>
    <mergeCell ref="AB212:AE212"/>
    <mergeCell ref="AF212:AI212"/>
    <mergeCell ref="AJ212:AK212"/>
    <mergeCell ref="P213:S221"/>
    <mergeCell ref="T213:W221"/>
    <mergeCell ref="AJ213:AK221"/>
    <mergeCell ref="P222:AK222"/>
    <mergeCell ref="D223:G223"/>
    <mergeCell ref="P223:S223"/>
    <mergeCell ref="T223:W223"/>
    <mergeCell ref="X223:AA223"/>
    <mergeCell ref="AB223:AE223"/>
    <mergeCell ref="AF223:AI223"/>
    <mergeCell ref="AJ223:AK223"/>
    <mergeCell ref="AB224:AE232"/>
    <mergeCell ref="AF224:AI232"/>
    <mergeCell ref="AJ224:AK232"/>
    <mergeCell ref="P233:AK233"/>
    <mergeCell ref="D234:G234"/>
    <mergeCell ref="P234:S234"/>
    <mergeCell ref="T234:W234"/>
    <mergeCell ref="X234:AA234"/>
    <mergeCell ref="AB234:AE234"/>
    <mergeCell ref="AF234:AI234"/>
    <mergeCell ref="AJ234:AK234"/>
    <mergeCell ref="AJ235:AK243"/>
    <mergeCell ref="P244:AK244"/>
    <mergeCell ref="D245:G245"/>
    <mergeCell ref="P245:S245"/>
    <mergeCell ref="T245:W245"/>
    <mergeCell ref="X245:AA245"/>
    <mergeCell ref="AB245:AE245"/>
    <mergeCell ref="AF245:AI245"/>
    <mergeCell ref="AJ245:AK245"/>
    <mergeCell ref="T246:W254"/>
    <mergeCell ref="X246:AA254"/>
    <mergeCell ref="AJ246:AK254"/>
    <mergeCell ref="P255:AK255"/>
    <mergeCell ref="D256:G256"/>
    <mergeCell ref="P256:S256"/>
    <mergeCell ref="T256:W256"/>
    <mergeCell ref="X256:AA256"/>
    <mergeCell ref="AB256:AE256"/>
    <mergeCell ref="AF256:AI256"/>
    <mergeCell ref="AJ256:AK256"/>
    <mergeCell ref="AF257:AI265"/>
    <mergeCell ref="AJ257:AK265"/>
    <mergeCell ref="P266:AK266"/>
    <mergeCell ref="D267:G267"/>
    <mergeCell ref="P267:S267"/>
    <mergeCell ref="T267:W267"/>
    <mergeCell ref="X267:AA267"/>
    <mergeCell ref="AB267:AE267"/>
    <mergeCell ref="AF267:AI267"/>
    <mergeCell ref="AJ267:AK267"/>
    <mergeCell ref="P268:S276"/>
    <mergeCell ref="AJ268:AK276"/>
    <mergeCell ref="P277:AK277"/>
    <mergeCell ref="D278:G278"/>
    <mergeCell ref="P278:S278"/>
    <mergeCell ref="T278:W278"/>
    <mergeCell ref="X278:AA278"/>
    <mergeCell ref="AB278:AE278"/>
    <mergeCell ref="AF278:AI278"/>
    <mergeCell ref="AJ278:AK278"/>
    <mergeCell ref="X279:AA287"/>
    <mergeCell ref="AB279:AE287"/>
    <mergeCell ref="AJ279:AK287"/>
    <mergeCell ref="AI281:AI283"/>
    <mergeCell ref="P288:AK288"/>
    <mergeCell ref="D289:G289"/>
    <mergeCell ref="P289:S289"/>
    <mergeCell ref="T289:W289"/>
    <mergeCell ref="X289:AA289"/>
    <mergeCell ref="AB289:AE289"/>
    <mergeCell ref="AF289:AI289"/>
    <mergeCell ref="AJ289:AK289"/>
    <mergeCell ref="AJ290:AK298"/>
    <mergeCell ref="P299:AK299"/>
    <mergeCell ref="D300:G300"/>
    <mergeCell ref="P300:S300"/>
    <mergeCell ref="T300:W300"/>
    <mergeCell ref="X300:AA300"/>
    <mergeCell ref="AB300:AE300"/>
    <mergeCell ref="AF300:AI300"/>
    <mergeCell ref="AJ300:AK300"/>
    <mergeCell ref="P301:S309"/>
    <mergeCell ref="T301:W309"/>
    <mergeCell ref="AJ301:AK309"/>
    <mergeCell ref="P310:AK310"/>
    <mergeCell ref="D311:G311"/>
    <mergeCell ref="P311:S311"/>
    <mergeCell ref="T311:W311"/>
    <mergeCell ref="X311:AA311"/>
    <mergeCell ref="AB311:AE311"/>
    <mergeCell ref="AF311:AI311"/>
    <mergeCell ref="AJ311:AK311"/>
    <mergeCell ref="AB312:AE320"/>
    <mergeCell ref="AF312:AI320"/>
    <mergeCell ref="AJ312:AK320"/>
    <mergeCell ref="P321:AK321"/>
    <mergeCell ref="D322:G322"/>
    <mergeCell ref="P322:S322"/>
    <mergeCell ref="T322:W322"/>
    <mergeCell ref="X322:AA322"/>
    <mergeCell ref="AB322:AE322"/>
    <mergeCell ref="AF322:AI322"/>
    <mergeCell ref="AJ322:AK322"/>
    <mergeCell ref="AJ323:AK331"/>
    <mergeCell ref="P332:AK332"/>
    <mergeCell ref="D333:G333"/>
    <mergeCell ref="P333:S333"/>
    <mergeCell ref="T333:W333"/>
    <mergeCell ref="X333:AA333"/>
    <mergeCell ref="AB333:AE333"/>
    <mergeCell ref="AF333:AI333"/>
    <mergeCell ref="AJ333:AK333"/>
    <mergeCell ref="T334:W342"/>
    <mergeCell ref="X334:AA342"/>
    <mergeCell ref="AJ334:AK342"/>
    <mergeCell ref="P343:AK343"/>
    <mergeCell ref="D344:G344"/>
    <mergeCell ref="P344:S344"/>
    <mergeCell ref="T344:W344"/>
    <mergeCell ref="X344:AA344"/>
    <mergeCell ref="AB344:AE344"/>
    <mergeCell ref="AF344:AI344"/>
    <mergeCell ref="AJ344:AK344"/>
    <mergeCell ref="AF345:AI353"/>
    <mergeCell ref="AJ345:AK353"/>
    <mergeCell ref="P354:AK354"/>
    <mergeCell ref="D355:G355"/>
    <mergeCell ref="P355:S355"/>
    <mergeCell ref="T355:W355"/>
    <mergeCell ref="X355:AA355"/>
    <mergeCell ref="AB355:AE355"/>
    <mergeCell ref="AF355:AI355"/>
    <mergeCell ref="AJ355:AK355"/>
    <mergeCell ref="P356:S364"/>
    <mergeCell ref="AJ356:AK364"/>
    <mergeCell ref="P365:AK365"/>
    <mergeCell ref="D366:G366"/>
    <mergeCell ref="P366:S366"/>
    <mergeCell ref="T366:W366"/>
    <mergeCell ref="X366:AA366"/>
    <mergeCell ref="AB366:AE366"/>
    <mergeCell ref="AF366:AI366"/>
    <mergeCell ref="AJ366:AK366"/>
    <mergeCell ref="X367:AA375"/>
    <mergeCell ref="AB367:AE375"/>
    <mergeCell ref="AJ367:AK375"/>
    <mergeCell ref="P376:AK376"/>
    <mergeCell ref="D377:G377"/>
    <mergeCell ref="P377:S377"/>
    <mergeCell ref="T377:W377"/>
    <mergeCell ref="X377:AA377"/>
    <mergeCell ref="AB377:AE377"/>
    <mergeCell ref="AF377:AI377"/>
    <mergeCell ref="AJ377:AK377"/>
    <mergeCell ref="AJ378:AK386"/>
    <mergeCell ref="P387:AK387"/>
    <mergeCell ref="D388:G388"/>
    <mergeCell ref="P388:S388"/>
    <mergeCell ref="T388:W388"/>
    <mergeCell ref="X388:AA388"/>
    <mergeCell ref="AB388:AE388"/>
    <mergeCell ref="AF388:AI388"/>
    <mergeCell ref="AJ388:AK388"/>
    <mergeCell ref="P389:S397"/>
    <mergeCell ref="T389:W397"/>
    <mergeCell ref="AJ389:AK397"/>
    <mergeCell ref="P398:AK398"/>
    <mergeCell ref="D399:G399"/>
    <mergeCell ref="P399:S399"/>
    <mergeCell ref="T399:W399"/>
    <mergeCell ref="X399:AA399"/>
    <mergeCell ref="AB399:AE399"/>
    <mergeCell ref="AF399:AI399"/>
    <mergeCell ref="AJ399:AK399"/>
    <mergeCell ref="AB400:AE408"/>
    <mergeCell ref="AF400:AI408"/>
    <mergeCell ref="AJ400:AK408"/>
    <mergeCell ref="P409:AK409"/>
    <mergeCell ref="D410:G410"/>
    <mergeCell ref="P410:S410"/>
    <mergeCell ref="T410:W410"/>
    <mergeCell ref="X410:AA410"/>
    <mergeCell ref="AB410:AE410"/>
    <mergeCell ref="AF410:AI410"/>
    <mergeCell ref="AJ410:AK410"/>
    <mergeCell ref="AJ411:AK419"/>
    <mergeCell ref="P420:AK420"/>
    <mergeCell ref="D421:G421"/>
    <mergeCell ref="P421:S421"/>
    <mergeCell ref="T421:W421"/>
    <mergeCell ref="X421:AA421"/>
    <mergeCell ref="AB421:AE421"/>
    <mergeCell ref="AF421:AI421"/>
    <mergeCell ref="AJ421:AK421"/>
    <mergeCell ref="T422:W430"/>
    <mergeCell ref="X422:AA430"/>
    <mergeCell ref="AJ422:AK430"/>
    <mergeCell ref="P431:AK431"/>
    <mergeCell ref="D432:G432"/>
    <mergeCell ref="P432:S432"/>
    <mergeCell ref="T432:W432"/>
    <mergeCell ref="X432:AA432"/>
    <mergeCell ref="AB432:AE432"/>
    <mergeCell ref="AF432:AI432"/>
    <mergeCell ref="AJ432:AK432"/>
    <mergeCell ref="AF433:AI441"/>
    <mergeCell ref="AJ433:AK441"/>
    <mergeCell ref="P442:AK442"/>
    <mergeCell ref="D443:G443"/>
    <mergeCell ref="P443:S443"/>
    <mergeCell ref="T443:W443"/>
    <mergeCell ref="X443:AA443"/>
    <mergeCell ref="AB443:AE443"/>
    <mergeCell ref="AF443:AI443"/>
    <mergeCell ref="AJ443:AK443"/>
    <mergeCell ref="P444:S452"/>
    <mergeCell ref="AJ444:AK452"/>
    <mergeCell ref="P453:AK453"/>
    <mergeCell ref="D454:G454"/>
    <mergeCell ref="P454:S454"/>
    <mergeCell ref="T454:W454"/>
    <mergeCell ref="X454:AA454"/>
    <mergeCell ref="AB454:AE454"/>
    <mergeCell ref="AF454:AI454"/>
    <mergeCell ref="AJ454:AK454"/>
    <mergeCell ref="X455:AA463"/>
    <mergeCell ref="AB455:AE463"/>
    <mergeCell ref="AJ455:AK463"/>
    <mergeCell ref="P464:AK464"/>
    <mergeCell ref="D465:G465"/>
    <mergeCell ref="P465:S465"/>
    <mergeCell ref="T465:W465"/>
    <mergeCell ref="X465:AA465"/>
    <mergeCell ref="AB465:AE465"/>
    <mergeCell ref="AF465:AI465"/>
    <mergeCell ref="AJ465:AK465"/>
    <mergeCell ref="AJ466:AK474"/>
    <mergeCell ref="P475:AK475"/>
    <mergeCell ref="D476:G476"/>
    <mergeCell ref="P476:S476"/>
    <mergeCell ref="T476:W476"/>
    <mergeCell ref="X476:AA476"/>
    <mergeCell ref="AB476:AE476"/>
    <mergeCell ref="AF476:AI476"/>
    <mergeCell ref="AJ476:AK476"/>
    <mergeCell ref="P477:S485"/>
    <mergeCell ref="T477:W485"/>
    <mergeCell ref="AJ477:AK485"/>
    <mergeCell ref="P486:AK486"/>
    <mergeCell ref="D487:G487"/>
    <mergeCell ref="P487:S487"/>
    <mergeCell ref="T487:W487"/>
    <mergeCell ref="X487:AA487"/>
    <mergeCell ref="AB487:AE487"/>
    <mergeCell ref="AF487:AI487"/>
    <mergeCell ref="AJ487:AK487"/>
    <mergeCell ref="AB488:AE496"/>
    <mergeCell ref="AF488:AI496"/>
    <mergeCell ref="AJ488:AK496"/>
    <mergeCell ref="P497:AK497"/>
    <mergeCell ref="D498:G498"/>
    <mergeCell ref="P498:S498"/>
    <mergeCell ref="T498:W498"/>
    <mergeCell ref="X498:AA498"/>
    <mergeCell ref="AB498:AE498"/>
    <mergeCell ref="AF498:AI498"/>
    <mergeCell ref="AJ498:AK498"/>
    <mergeCell ref="AJ499:AK507"/>
    <mergeCell ref="P508:AK508"/>
    <mergeCell ref="D509:G509"/>
    <mergeCell ref="P509:S509"/>
    <mergeCell ref="T509:W509"/>
    <mergeCell ref="X509:AA509"/>
    <mergeCell ref="AB509:AE509"/>
    <mergeCell ref="AF509:AI509"/>
    <mergeCell ref="AJ509:AK509"/>
    <mergeCell ref="T510:W518"/>
    <mergeCell ref="X510:AA518"/>
    <mergeCell ref="AJ510:AK518"/>
    <mergeCell ref="P519:AK519"/>
    <mergeCell ref="D520:G520"/>
    <mergeCell ref="P520:S520"/>
    <mergeCell ref="T520:W520"/>
    <mergeCell ref="X520:AA520"/>
    <mergeCell ref="AB520:AE520"/>
    <mergeCell ref="AF520:AI520"/>
    <mergeCell ref="AJ520:AK520"/>
    <mergeCell ref="AF521:AI529"/>
    <mergeCell ref="AJ521:AK529"/>
    <mergeCell ref="P530:AK530"/>
    <mergeCell ref="D531:G531"/>
    <mergeCell ref="P531:S531"/>
    <mergeCell ref="T531:W531"/>
    <mergeCell ref="X531:AA531"/>
    <mergeCell ref="AB531:AE531"/>
    <mergeCell ref="AF531:AI531"/>
    <mergeCell ref="AJ531:AK531"/>
    <mergeCell ref="P532:S540"/>
    <mergeCell ref="AJ532:AK540"/>
    <mergeCell ref="P541:AK541"/>
    <mergeCell ref="D542:G542"/>
    <mergeCell ref="P542:S542"/>
    <mergeCell ref="T542:W542"/>
    <mergeCell ref="X542:AA542"/>
    <mergeCell ref="AB542:AE542"/>
    <mergeCell ref="AF542:AI542"/>
    <mergeCell ref="AJ542:AK542"/>
    <mergeCell ref="X543:AA551"/>
    <mergeCell ref="AB543:AE551"/>
    <mergeCell ref="AJ543:AK551"/>
    <mergeCell ref="P552:AK552"/>
    <mergeCell ref="D553:G553"/>
    <mergeCell ref="P553:S553"/>
    <mergeCell ref="T553:W553"/>
    <mergeCell ref="X553:AA553"/>
    <mergeCell ref="AB553:AE553"/>
    <mergeCell ref="AF553:AI553"/>
    <mergeCell ref="AJ553:AK553"/>
    <mergeCell ref="AJ554:AK562"/>
    <mergeCell ref="P563:AK563"/>
    <mergeCell ref="D564:G564"/>
    <mergeCell ref="P564:S564"/>
    <mergeCell ref="T564:W564"/>
    <mergeCell ref="X564:AA564"/>
    <mergeCell ref="AB564:AE564"/>
    <mergeCell ref="AF564:AI564"/>
    <mergeCell ref="AJ564:AK564"/>
    <mergeCell ref="P565:S573"/>
    <mergeCell ref="T565:W573"/>
    <mergeCell ref="AJ565:AK573"/>
    <mergeCell ref="P574:AK574"/>
    <mergeCell ref="D575:G575"/>
    <mergeCell ref="P575:S575"/>
    <mergeCell ref="T575:W575"/>
    <mergeCell ref="X575:AA575"/>
    <mergeCell ref="AB575:AE575"/>
    <mergeCell ref="AF575:AI575"/>
    <mergeCell ref="AJ575:AK575"/>
    <mergeCell ref="AB576:AE584"/>
    <mergeCell ref="AF576:AI584"/>
    <mergeCell ref="AJ576:AK584"/>
    <mergeCell ref="P585:AK585"/>
    <mergeCell ref="D586:G586"/>
    <mergeCell ref="P586:S586"/>
    <mergeCell ref="T586:W586"/>
    <mergeCell ref="X586:AA586"/>
    <mergeCell ref="AB586:AE586"/>
    <mergeCell ref="AF586:AI586"/>
    <mergeCell ref="AJ586:AK586"/>
    <mergeCell ref="AJ587:AK595"/>
    <mergeCell ref="P596:AK596"/>
    <mergeCell ref="D597:G597"/>
    <mergeCell ref="P597:S597"/>
    <mergeCell ref="T597:W597"/>
    <mergeCell ref="X597:AA597"/>
    <mergeCell ref="AB597:AE597"/>
    <mergeCell ref="AF597:AI597"/>
    <mergeCell ref="AJ597:AK597"/>
    <mergeCell ref="T598:W606"/>
    <mergeCell ref="X598:AA606"/>
    <mergeCell ref="AJ598:AK606"/>
    <mergeCell ref="P607:AK607"/>
    <mergeCell ref="D608:G608"/>
    <mergeCell ref="P608:S608"/>
    <mergeCell ref="T608:W608"/>
    <mergeCell ref="X608:AA608"/>
    <mergeCell ref="AB608:AE608"/>
    <mergeCell ref="AF608:AI608"/>
    <mergeCell ref="AF609:AI617"/>
  </mergeCells>
  <conditionalFormatting sqref="Q5:Q12 U324:U325 Q16 U16 Y16 AC16 AG16 Q610 U610 Y610 AC610">
    <cfRule type="expression" priority="2" aboveAverage="0" equalAverage="0" bottom="0" percent="0" rank="0" text="" dxfId="0">
      <formula>Q5:Q12&lt;&gt;P5:P12</formula>
    </cfRule>
  </conditionalFormatting>
  <conditionalFormatting sqref="U5:U12">
    <cfRule type="expression" priority="3" aboveAverage="0" equalAverage="0" bottom="0" percent="0" rank="0" text="" dxfId="1">
      <formula>U5:U12&lt;&gt;T5:T12</formula>
    </cfRule>
  </conditionalFormatting>
  <conditionalFormatting sqref="Y5:Y12">
    <cfRule type="expression" priority="4" aboveAverage="0" equalAverage="0" bottom="0" percent="0" rank="0" text="" dxfId="2">
      <formula>Y5:Y12&lt;&gt;X5:X12</formula>
    </cfRule>
  </conditionalFormatting>
  <conditionalFormatting sqref="AC5:AC12">
    <cfRule type="expression" priority="5" aboveAverage="0" equalAverage="0" bottom="0" percent="0" rank="0" text="" dxfId="3">
      <formula>AC5:AC12&lt;&gt;AB5:AB12</formula>
    </cfRule>
  </conditionalFormatting>
  <conditionalFormatting sqref="AG5:AG12">
    <cfRule type="expression" priority="6" aboveAverage="0" equalAverage="0" bottom="0" percent="0" rank="0" text="" dxfId="4">
      <formula>AG5:AG12&lt;&gt;AF5:AF12</formula>
    </cfRule>
  </conditionalFormatting>
  <conditionalFormatting sqref="Y38:Y45">
    <cfRule type="expression" priority="7" aboveAverage="0" equalAverage="0" bottom="0" percent="0" rank="0" text="" dxfId="5">
      <formula>Y38:Y45&lt;&gt;X38:X45</formula>
    </cfRule>
  </conditionalFormatting>
  <conditionalFormatting sqref="AC38:AC45">
    <cfRule type="expression" priority="8" aboveAverage="0" equalAverage="0" bottom="0" percent="0" rank="0" text="" dxfId="6">
      <formula>AC38:AC45&lt;&gt;AB38:AB45</formula>
    </cfRule>
  </conditionalFormatting>
  <conditionalFormatting sqref="AG38:AG45">
    <cfRule type="expression" priority="9" aboveAverage="0" equalAverage="0" bottom="0" percent="0" rank="0" text="" dxfId="7">
      <formula>AG38:AG45&lt;&gt;AF38:AF45</formula>
    </cfRule>
  </conditionalFormatting>
  <conditionalFormatting sqref="Q49:Q56">
    <cfRule type="expression" priority="10" aboveAverage="0" equalAverage="0" bottom="0" percent="0" rank="0" text="" dxfId="8">
      <formula>Q49:Q56&lt;&gt;P49:P56</formula>
    </cfRule>
  </conditionalFormatting>
  <conditionalFormatting sqref="U49:U56">
    <cfRule type="expression" priority="11" aboveAverage="0" equalAverage="0" bottom="0" percent="0" rank="0" text="" dxfId="9">
      <formula>U49:U56&lt;&gt;T49:T56</formula>
    </cfRule>
  </conditionalFormatting>
  <conditionalFormatting sqref="Y49:Y56">
    <cfRule type="expression" priority="12" aboveAverage="0" equalAverage="0" bottom="0" percent="0" rank="0" text="" dxfId="10">
      <formula>Y49:Y56&lt;&gt;X49:X56</formula>
    </cfRule>
  </conditionalFormatting>
  <conditionalFormatting sqref="U104:U111">
    <cfRule type="expression" priority="13" aboveAverage="0" equalAverage="0" bottom="0" percent="0" rank="0" text="" dxfId="11">
      <formula>U104:U111&lt;&gt;T104:T111</formula>
    </cfRule>
  </conditionalFormatting>
  <conditionalFormatting sqref="AG104:AG111">
    <cfRule type="expression" priority="14" aboveAverage="0" equalAverage="0" bottom="0" percent="0" rank="0" text="" dxfId="12">
      <formula>AG104:AG111&lt;&gt;AF104:AF111</formula>
    </cfRule>
  </conditionalFormatting>
  <conditionalFormatting sqref="Q115:Q122">
    <cfRule type="expression" priority="15" aboveAverage="0" equalAverage="0" bottom="0" percent="0" rank="0" text="" dxfId="13">
      <formula>Q115:Q122&lt;&gt;P115:P122</formula>
    </cfRule>
  </conditionalFormatting>
  <conditionalFormatting sqref="U115:U122">
    <cfRule type="expression" priority="16" aboveAverage="0" equalAverage="0" bottom="0" percent="0" rank="0" text="" dxfId="14">
      <formula>U115:U122&lt;&gt;T115:T122</formula>
    </cfRule>
  </conditionalFormatting>
  <conditionalFormatting sqref="Y115:Y122">
    <cfRule type="expression" priority="17" aboveAverage="0" equalAverage="0" bottom="0" percent="0" rank="0" text="" dxfId="15">
      <formula>Y115:Y122&lt;&gt;X115:X122</formula>
    </cfRule>
  </conditionalFormatting>
  <conditionalFormatting sqref="AC115:AC122">
    <cfRule type="expression" priority="18" aboveAverage="0" equalAverage="0" bottom="0" percent="0" rank="0" text="" dxfId="16">
      <formula>AC115:AC122&lt;&gt;AB115:AB122</formula>
    </cfRule>
  </conditionalFormatting>
  <conditionalFormatting sqref="AG115:AG122">
    <cfRule type="expression" priority="19" aboveAverage="0" equalAverage="0" bottom="0" percent="0" rank="0" text="" dxfId="17">
      <formula>AG115:AG122&lt;&gt;AF115:AF122</formula>
    </cfRule>
  </conditionalFormatting>
  <conditionalFormatting sqref="AG126:AG133">
    <cfRule type="expression" priority="20" aboveAverage="0" equalAverage="0" bottom="0" percent="0" rank="0" text="" dxfId="18">
      <formula>AG126:AG133&lt;&gt;AF126:AF133</formula>
    </cfRule>
  </conditionalFormatting>
  <conditionalFormatting sqref="AC126:AC133">
    <cfRule type="expression" priority="21" aboveAverage="0" equalAverage="0" bottom="0" percent="0" rank="0" text="" dxfId="0">
      <formula>AC126:AC133&lt;&gt;AB126:AB133</formula>
    </cfRule>
  </conditionalFormatting>
  <conditionalFormatting sqref="Y126:Y133">
    <cfRule type="expression" priority="22" aboveAverage="0" equalAverage="0" bottom="0" percent="0" rank="0" text="" dxfId="1">
      <formula>Y126:Y133&lt;&gt;X126:X133</formula>
    </cfRule>
  </conditionalFormatting>
  <conditionalFormatting sqref="Q137:Q144">
    <cfRule type="expression" priority="23" aboveAverage="0" equalAverage="0" bottom="0" percent="0" rank="0" text="" dxfId="2">
      <formula>Q137:Q144&lt;&gt;P137:P144</formula>
    </cfRule>
  </conditionalFormatting>
  <conditionalFormatting sqref="U137:U144">
    <cfRule type="expression" priority="24" aboveAverage="0" equalAverage="0" bottom="0" percent="0" rank="0" text="" dxfId="3">
      <formula>U137:U144&lt;&gt;T137:T144</formula>
    </cfRule>
  </conditionalFormatting>
  <conditionalFormatting sqref="Y137:Y144">
    <cfRule type="expression" priority="25" aboveAverage="0" equalAverage="0" bottom="0" percent="0" rank="0" text="" dxfId="4">
      <formula>Y137:Y144&lt;&gt;X137:X144</formula>
    </cfRule>
  </conditionalFormatting>
  <conditionalFormatting sqref="AG148:AG155">
    <cfRule type="expression" priority="26" aboveAverage="0" equalAverage="0" bottom="0" percent="0" rank="0" text="" dxfId="5">
      <formula>AG148:AG155&lt;&gt;AF148:AF155</formula>
    </cfRule>
  </conditionalFormatting>
  <conditionalFormatting sqref="AC148:AC155">
    <cfRule type="expression" priority="27" aboveAverage="0" equalAverage="0" bottom="0" percent="0" rank="0" text="" dxfId="6">
      <formula>AC148:AC155&lt;&gt;AB148:AB155</formula>
    </cfRule>
  </conditionalFormatting>
  <conditionalFormatting sqref="Y148:Y155">
    <cfRule type="expression" priority="28" aboveAverage="0" equalAverage="0" bottom="0" percent="0" rank="0" text="" dxfId="7">
      <formula>Y148:Y155&lt;&gt;X148:X155</formula>
    </cfRule>
  </conditionalFormatting>
  <conditionalFormatting sqref="U148:U155">
    <cfRule type="expression" priority="29" aboveAverage="0" equalAverage="0" bottom="0" percent="0" rank="0" text="" dxfId="8">
      <formula>U148:U155&lt;&gt;T148:T155</formula>
    </cfRule>
  </conditionalFormatting>
  <conditionalFormatting sqref="Q148:Q155">
    <cfRule type="expression" priority="30" aboveAverage="0" equalAverage="0" bottom="0" percent="0" rank="0" text="" dxfId="9">
      <formula>Q148:Q155&lt;&gt;P148:P155</formula>
    </cfRule>
  </conditionalFormatting>
  <conditionalFormatting sqref="Q159:Q166">
    <cfRule type="expression" priority="31" aboveAverage="0" equalAverage="0" bottom="0" percent="0" rank="0" text="" dxfId="10">
      <formula>Q159:Q166&lt;&gt;P159:P166</formula>
    </cfRule>
  </conditionalFormatting>
  <conditionalFormatting sqref="AC159:AC166">
    <cfRule type="expression" priority="32" aboveAverage="0" equalAverage="0" bottom="0" percent="0" rank="0" text="" dxfId="11">
      <formula>AC159:AC166&lt;&gt;AB159:AB166</formula>
    </cfRule>
  </conditionalFormatting>
  <conditionalFormatting sqref="AG159:AG166">
    <cfRule type="expression" priority="33" aboveAverage="0" equalAverage="0" bottom="0" percent="0" rank="0" text="" dxfId="12">
      <formula>AG159:AG166&lt;&gt;AF159:AF166</formula>
    </cfRule>
  </conditionalFormatting>
  <conditionalFormatting sqref="AC170:AC177">
    <cfRule type="expression" priority="34" aboveAverage="0" equalAverage="0" bottom="0" percent="0" rank="0" text="" dxfId="13">
      <formula>AC170:AC177&lt;&gt;AB170:AB177</formula>
    </cfRule>
  </conditionalFormatting>
  <conditionalFormatting sqref="Y170:Y177">
    <cfRule type="expression" priority="35" aboveAverage="0" equalAverage="0" bottom="0" percent="0" rank="0" text="" dxfId="14">
      <formula>Y170:Y177&lt;&gt;X170:X177</formula>
    </cfRule>
  </conditionalFormatting>
  <conditionalFormatting sqref="U170:U177">
    <cfRule type="expression" priority="36" aboveAverage="0" equalAverage="0" bottom="0" percent="0" rank="0" text="" dxfId="15">
      <formula>U170:U177&lt;&gt;T170:T177</formula>
    </cfRule>
  </conditionalFormatting>
  <conditionalFormatting sqref="Q170:Q177">
    <cfRule type="expression" priority="37" aboveAverage="0" equalAverage="0" bottom="0" percent="0" rank="0" text="" dxfId="16">
      <formula>Q170:Q177&lt;&gt;P170:P177</formula>
    </cfRule>
  </conditionalFormatting>
  <conditionalFormatting sqref="U181:U188">
    <cfRule type="expression" priority="38" aboveAverage="0" equalAverage="0" bottom="0" percent="0" rank="0" text="" dxfId="17">
      <formula>U181:U188&lt;&gt;T181:T188</formula>
    </cfRule>
  </conditionalFormatting>
  <conditionalFormatting sqref="Y181:Y188">
    <cfRule type="expression" priority="39" aboveAverage="0" equalAverage="0" bottom="0" percent="0" rank="0" text="" dxfId="18">
      <formula>Y181:Y188&lt;&gt;X181:X188</formula>
    </cfRule>
  </conditionalFormatting>
  <conditionalFormatting sqref="AC181:AC188">
    <cfRule type="expression" priority="40" aboveAverage="0" equalAverage="0" bottom="0" percent="0" rank="0" text="" dxfId="19">
      <formula>AC181:AC188&lt;&gt;AB181:AB188</formula>
    </cfRule>
  </conditionalFormatting>
  <conditionalFormatting sqref="AG181:AG188">
    <cfRule type="expression" priority="41" aboveAverage="0" equalAverage="0" bottom="0" percent="0" rank="0" text="" dxfId="20">
      <formula>AG181:AG188&lt;&gt;AF181:AF188</formula>
    </cfRule>
  </conditionalFormatting>
  <conditionalFormatting sqref="AG192:AG199">
    <cfRule type="expression" priority="42" aboveAverage="0" equalAverage="0" bottom="0" percent="0" rank="0" text="" dxfId="21">
      <formula>AG192:AG199&lt;&gt;AF192:AF199</formula>
    </cfRule>
  </conditionalFormatting>
  <conditionalFormatting sqref="U192:U199">
    <cfRule type="expression" priority="43" aboveAverage="0" equalAverage="0" bottom="0" percent="0" rank="0" text="" dxfId="22">
      <formula>U192:U199&lt;&gt;T192:T199</formula>
    </cfRule>
  </conditionalFormatting>
  <conditionalFormatting sqref="Q192:Q199">
    <cfRule type="expression" priority="44" aboveAverage="0" equalAverage="0" bottom="0" percent="0" rank="0" text="" dxfId="23">
      <formula>Q192:Q199&lt;&gt;P192:P199</formula>
    </cfRule>
  </conditionalFormatting>
  <conditionalFormatting sqref="Q203:Q210">
    <cfRule type="expression" priority="45" aboveAverage="0" equalAverage="0" bottom="0" percent="0" rank="0" text="" dxfId="24">
      <formula>Q203:Q210&lt;&gt;P203:P210</formula>
    </cfRule>
  </conditionalFormatting>
  <conditionalFormatting sqref="U203:U210">
    <cfRule type="expression" priority="46" aboveAverage="0" equalAverage="0" bottom="0" percent="0" rank="0" text="" dxfId="25">
      <formula>U203:U210&lt;&gt;T203:T210</formula>
    </cfRule>
  </conditionalFormatting>
  <conditionalFormatting sqref="Y203:Y210">
    <cfRule type="expression" priority="47" aboveAverage="0" equalAverage="0" bottom="0" percent="0" rank="0" text="" dxfId="26">
      <formula>Y203:Y210&lt;&gt;X203:X210</formula>
    </cfRule>
  </conditionalFormatting>
  <conditionalFormatting sqref="AC203:AC210">
    <cfRule type="expression" priority="48" aboveAverage="0" equalAverage="0" bottom="0" percent="0" rank="0" text="" dxfId="27">
      <formula>AC203:AC210&lt;&gt;AB203:AB210</formula>
    </cfRule>
  </conditionalFormatting>
  <conditionalFormatting sqref="AG203:AG210">
    <cfRule type="expression" priority="49" aboveAverage="0" equalAverage="0" bottom="0" percent="0" rank="0" text="" dxfId="28">
      <formula>AG203:AG210&lt;&gt;AF203:AF210</formula>
    </cfRule>
  </conditionalFormatting>
  <conditionalFormatting sqref="AG214:AG221">
    <cfRule type="expression" priority="50" aboveAverage="0" equalAverage="0" bottom="0" percent="0" rank="0" text="" dxfId="29">
      <formula>AG214:AG221&lt;&gt;AF214:AF221</formula>
    </cfRule>
  </conditionalFormatting>
  <conditionalFormatting sqref="AC214:AC221">
    <cfRule type="expression" priority="51" aboveAverage="0" equalAverage="0" bottom="0" percent="0" rank="0" text="" dxfId="30">
      <formula>AC214:AC221&lt;&gt;AB214:AB221</formula>
    </cfRule>
  </conditionalFormatting>
  <conditionalFormatting sqref="Y214:Y221">
    <cfRule type="expression" priority="52" aboveAverage="0" equalAverage="0" bottom="0" percent="0" rank="0" text="" dxfId="31">
      <formula>Y214:Y221&lt;&gt;X214:X221</formula>
    </cfRule>
  </conditionalFormatting>
  <conditionalFormatting sqref="Q225:Q232">
    <cfRule type="expression" priority="53" aboveAverage="0" equalAverage="0" bottom="0" percent="0" rank="0" text="" dxfId="32">
      <formula>Q225:Q232&lt;&gt;P225:P232</formula>
    </cfRule>
  </conditionalFormatting>
  <conditionalFormatting sqref="U225:U232">
    <cfRule type="expression" priority="54" aboveAverage="0" equalAverage="0" bottom="0" percent="0" rank="0" text="" dxfId="33">
      <formula>U225:U232&lt;&gt;T225:T232</formula>
    </cfRule>
  </conditionalFormatting>
  <conditionalFormatting sqref="Y225:Y232">
    <cfRule type="expression" priority="55" aboveAverage="0" equalAverage="0" bottom="0" percent="0" rank="0" text="" dxfId="34">
      <formula>Y225:Y232&lt;&gt;X225:X232</formula>
    </cfRule>
  </conditionalFormatting>
  <conditionalFormatting sqref="AG236:AG243">
    <cfRule type="expression" priority="56" aboveAverage="0" equalAverage="0" bottom="0" percent="0" rank="0" text="" dxfId="35">
      <formula>AG236:AG243&lt;&gt;AF236:AF243</formula>
    </cfRule>
  </conditionalFormatting>
  <conditionalFormatting sqref="AC236:AC243">
    <cfRule type="expression" priority="57" aboveAverage="0" equalAverage="0" bottom="0" percent="0" rank="0" text="" dxfId="36">
      <formula>AC236:AC243&lt;&gt;AB236:AB243</formula>
    </cfRule>
  </conditionalFormatting>
  <conditionalFormatting sqref="Y236:Y243">
    <cfRule type="expression" priority="58" aboveAverage="0" equalAverage="0" bottom="0" percent="0" rank="0" text="" dxfId="37">
      <formula>Y236:Y243&lt;&gt;X236:X243</formula>
    </cfRule>
  </conditionalFormatting>
  <conditionalFormatting sqref="U236:U243">
    <cfRule type="expression" priority="59" aboveAverage="0" equalAverage="0" bottom="0" percent="0" rank="0" text="" dxfId="38">
      <formula>U236:U243&lt;&gt;T236:T243</formula>
    </cfRule>
  </conditionalFormatting>
  <conditionalFormatting sqref="Q236:Q243">
    <cfRule type="expression" priority="60" aboveAverage="0" equalAverage="0" bottom="0" percent="0" rank="0" text="" dxfId="39">
      <formula>Q236:Q243&lt;&gt;P236:P243</formula>
    </cfRule>
  </conditionalFormatting>
  <conditionalFormatting sqref="Q247:Q254">
    <cfRule type="expression" priority="61" aboveAverage="0" equalAverage="0" bottom="0" percent="0" rank="0" text="" dxfId="40">
      <formula>Q247:Q254&lt;&gt;P247:P254</formula>
    </cfRule>
  </conditionalFormatting>
  <conditionalFormatting sqref="AC247:AC254">
    <cfRule type="expression" priority="62" aboveAverage="0" equalAverage="0" bottom="0" percent="0" rank="0" text="" dxfId="41">
      <formula>AC247:AC254&lt;&gt;AB247:AB254</formula>
    </cfRule>
  </conditionalFormatting>
  <conditionalFormatting sqref="AG247:AG254">
    <cfRule type="expression" priority="63" aboveAverage="0" equalAverage="0" bottom="0" percent="0" rank="0" text="" dxfId="42">
      <formula>AG247:AG254&lt;&gt;AF247:AF254</formula>
    </cfRule>
  </conditionalFormatting>
  <conditionalFormatting sqref="AC258:AC265">
    <cfRule type="expression" priority="64" aboveAverage="0" equalAverage="0" bottom="0" percent="0" rank="0" text="" dxfId="43">
      <formula>AC258:AC265&lt;&gt;AB258:AB265</formula>
    </cfRule>
  </conditionalFormatting>
  <conditionalFormatting sqref="Y258:Y265">
    <cfRule type="expression" priority="65" aboveAverage="0" equalAverage="0" bottom="0" percent="0" rank="0" text="" dxfId="44">
      <formula>Y258:Y265&lt;&gt;X258:X265</formula>
    </cfRule>
  </conditionalFormatting>
  <conditionalFormatting sqref="U258:U265">
    <cfRule type="expression" priority="66" aboveAverage="0" equalAverage="0" bottom="0" percent="0" rank="0" text="" dxfId="45">
      <formula>U258:U265&lt;&gt;T258:T265</formula>
    </cfRule>
  </conditionalFormatting>
  <conditionalFormatting sqref="Q258:Q265">
    <cfRule type="expression" priority="67" aboveAverage="0" equalAverage="0" bottom="0" percent="0" rank="0" text="" dxfId="46">
      <formula>Q258:Q265&lt;&gt;P258:P265</formula>
    </cfRule>
  </conditionalFormatting>
  <conditionalFormatting sqref="U269:U276">
    <cfRule type="expression" priority="68" aboveAverage="0" equalAverage="0" bottom="0" percent="0" rank="0" text="" dxfId="47">
      <formula>U269:U276&lt;&gt;T269:T276</formula>
    </cfRule>
  </conditionalFormatting>
  <conditionalFormatting sqref="Y269:Y276">
    <cfRule type="expression" priority="69" aboveAverage="0" equalAverage="0" bottom="0" percent="0" rank="0" text="" dxfId="48">
      <formula>Y269:Y276&lt;&gt;X269:X276</formula>
    </cfRule>
  </conditionalFormatting>
  <conditionalFormatting sqref="AC269:AC276">
    <cfRule type="expression" priority="70" aboveAverage="0" equalAverage="0" bottom="0" percent="0" rank="0" text="" dxfId="49">
      <formula>AC269:AC276&lt;&gt;AB269:AB276</formula>
    </cfRule>
  </conditionalFormatting>
  <conditionalFormatting sqref="AG269:AG276">
    <cfRule type="expression" priority="71" aboveAverage="0" equalAverage="0" bottom="0" percent="0" rank="0" text="" dxfId="50">
      <formula>AG269:AG276&lt;&gt;AF269:AF276</formula>
    </cfRule>
  </conditionalFormatting>
  <conditionalFormatting sqref="AG280:AG287">
    <cfRule type="expression" priority="72" aboveAverage="0" equalAverage="0" bottom="0" percent="0" rank="0" text="" dxfId="51">
      <formula>AG280:AG287&lt;&gt;AF280:AF287</formula>
    </cfRule>
  </conditionalFormatting>
  <conditionalFormatting sqref="U280:U287">
    <cfRule type="expression" priority="73" aboveAverage="0" equalAverage="0" bottom="0" percent="0" rank="0" text="" dxfId="52">
      <formula>U280:U287&lt;&gt;T280:T287</formula>
    </cfRule>
  </conditionalFormatting>
  <conditionalFormatting sqref="Q280:Q287">
    <cfRule type="expression" priority="74" aboveAverage="0" equalAverage="0" bottom="0" percent="0" rank="0" text="" dxfId="53">
      <formula>Q280:Q287&lt;&gt;P280:P287</formula>
    </cfRule>
  </conditionalFormatting>
  <conditionalFormatting sqref="Q291:Q298">
    <cfRule type="expression" priority="75" aboveAverage="0" equalAverage="0" bottom="0" percent="0" rank="0" text="" dxfId="54">
      <formula>Q291:Q298&lt;&gt;P291:P298</formula>
    </cfRule>
  </conditionalFormatting>
  <conditionalFormatting sqref="U291:U298">
    <cfRule type="expression" priority="76" aboveAverage="0" equalAverage="0" bottom="0" percent="0" rank="0" text="" dxfId="55">
      <formula>U291:U298&lt;&gt;T291:T298</formula>
    </cfRule>
  </conditionalFormatting>
  <conditionalFormatting sqref="Y291:Y298">
    <cfRule type="expression" priority="77" aboveAverage="0" equalAverage="0" bottom="0" percent="0" rank="0" text="" dxfId="56">
      <formula>Y291:Y298&lt;&gt;X291:X298</formula>
    </cfRule>
  </conditionalFormatting>
  <conditionalFormatting sqref="AC291:AC298">
    <cfRule type="expression" priority="78" aboveAverage="0" equalAverage="0" bottom="0" percent="0" rank="0" text="" dxfId="57">
      <formula>AC291:AC298&lt;&gt;AB291:AB298</formula>
    </cfRule>
  </conditionalFormatting>
  <conditionalFormatting sqref="AG291:AG298">
    <cfRule type="expression" priority="79" aboveAverage="0" equalAverage="0" bottom="0" percent="0" rank="0" text="" dxfId="58">
      <formula>AG291:AG298&lt;&gt;AF291:AF298</formula>
    </cfRule>
  </conditionalFormatting>
  <conditionalFormatting sqref="AG302:AG309">
    <cfRule type="expression" priority="80" aboveAverage="0" equalAverage="0" bottom="0" percent="0" rank="0" text="" dxfId="59">
      <formula>AG302:AG309&lt;&gt;AF302:AF309</formula>
    </cfRule>
  </conditionalFormatting>
  <conditionalFormatting sqref="AC302:AC309">
    <cfRule type="expression" priority="81" aboveAverage="0" equalAverage="0" bottom="0" percent="0" rank="0" text="" dxfId="60">
      <formula>AC302:AC309&lt;&gt;AB302:AB309</formula>
    </cfRule>
  </conditionalFormatting>
  <conditionalFormatting sqref="Y302:Y309">
    <cfRule type="expression" priority="82" aboveAverage="0" equalAverage="0" bottom="0" percent="0" rank="0" text="" dxfId="61">
      <formula>Y302:Y309&lt;&gt;X302:X309</formula>
    </cfRule>
  </conditionalFormatting>
  <conditionalFormatting sqref="Q313:Q320">
    <cfRule type="expression" priority="83" aboveAverage="0" equalAverage="0" bottom="0" percent="0" rank="0" text="" dxfId="62">
      <formula>Q313:Q320&lt;&gt;P313:P320</formula>
    </cfRule>
  </conditionalFormatting>
  <conditionalFormatting sqref="U313:U320">
    <cfRule type="expression" priority="84" aboveAverage="0" equalAverage="0" bottom="0" percent="0" rank="0" text="" dxfId="63">
      <formula>U313:U320&lt;&gt;T313:T320</formula>
    </cfRule>
  </conditionalFormatting>
  <conditionalFormatting sqref="Y313:Y320">
    <cfRule type="expression" priority="85" aboveAverage="0" equalAverage="0" bottom="0" percent="0" rank="0" text="" dxfId="64">
      <formula>Y313:Y320&lt;&gt;X313:X320</formula>
    </cfRule>
  </conditionalFormatting>
  <conditionalFormatting sqref="AG324:AG331">
    <cfRule type="expression" priority="86" aboveAverage="0" equalAverage="0" bottom="0" percent="0" rank="0" text="" dxfId="65">
      <formula>AG324:AG331&lt;&gt;AF324:AF331</formula>
    </cfRule>
  </conditionalFormatting>
  <conditionalFormatting sqref="AC324:AC331">
    <cfRule type="expression" priority="87" aboveAverage="0" equalAverage="0" bottom="0" percent="0" rank="0" text="" dxfId="66">
      <formula>AC324:AC331&lt;&gt;AB324:AB331</formula>
    </cfRule>
  </conditionalFormatting>
  <conditionalFormatting sqref="Y324:Y331">
    <cfRule type="expression" priority="88" aboveAverage="0" equalAverage="0" bottom="0" percent="0" rank="0" text="" dxfId="67">
      <formula>Y324:Y331&lt;&gt;X324:X331</formula>
    </cfRule>
  </conditionalFormatting>
  <conditionalFormatting sqref="Q324:Q331">
    <cfRule type="expression" priority="89" aboveAverage="0" equalAverage="0" bottom="0" percent="0" rank="0" text="" dxfId="68">
      <formula>Q324:Q331&lt;&gt;P324:P331</formula>
    </cfRule>
  </conditionalFormatting>
  <conditionalFormatting sqref="U326:U331">
    <cfRule type="expression" priority="90" aboveAverage="0" equalAverage="0" bottom="0" percent="0" rank="0" text="" dxfId="69">
      <formula>U326:U332&lt;&gt;T326:T332</formula>
    </cfRule>
  </conditionalFormatting>
  <conditionalFormatting sqref="Q335:Q342">
    <cfRule type="expression" priority="91" aboveAverage="0" equalAverage="0" bottom="0" percent="0" rank="0" text="" dxfId="70">
      <formula>Q335:Q342&lt;&gt;P335:P342</formula>
    </cfRule>
  </conditionalFormatting>
  <conditionalFormatting sqref="AC335:AC342">
    <cfRule type="expression" priority="92" aboveAverage="0" equalAverage="0" bottom="0" percent="0" rank="0" text="" dxfId="71">
      <formula>AC335:AC342&lt;&gt;AB335:AB342</formula>
    </cfRule>
  </conditionalFormatting>
  <conditionalFormatting sqref="AG335:AG342">
    <cfRule type="expression" priority="93" aboveAverage="0" equalAverage="0" bottom="0" percent="0" rank="0" text="" dxfId="72">
      <formula>AG335:AG342&lt;&gt;AF335:AF342</formula>
    </cfRule>
  </conditionalFormatting>
  <conditionalFormatting sqref="Q346:Q353">
    <cfRule type="expression" priority="94" aboveAverage="0" equalAverage="0" bottom="0" percent="0" rank="0" text="" dxfId="73">
      <formula>Q346:Q353&lt;&gt;P346:P353</formula>
    </cfRule>
  </conditionalFormatting>
  <conditionalFormatting sqref="U346:U353">
    <cfRule type="expression" priority="95" aboveAverage="0" equalAverage="0" bottom="0" percent="0" rank="0" text="" dxfId="0">
      <formula>U346:U353&lt;&gt;T346:T353</formula>
    </cfRule>
  </conditionalFormatting>
  <conditionalFormatting sqref="Y346:Y353">
    <cfRule type="expression" priority="96" aboveAverage="0" equalAverage="0" bottom="0" percent="0" rank="0" text="" dxfId="1">
      <formula>Y346:Y353&lt;&gt;X346:X353</formula>
    </cfRule>
  </conditionalFormatting>
  <conditionalFormatting sqref="AC346:AC353">
    <cfRule type="expression" priority="97" aboveAverage="0" equalAverage="0" bottom="0" percent="0" rank="0" text="" dxfId="2">
      <formula>AC346:AC353&lt;&gt;AB346:AB353</formula>
    </cfRule>
  </conditionalFormatting>
  <conditionalFormatting sqref="U357:U364">
    <cfRule type="expression" priority="98" aboveAverage="0" equalAverage="0" bottom="0" percent="0" rank="0" text="" dxfId="3">
      <formula>U357:U364&lt;&gt;T357:T364</formula>
    </cfRule>
  </conditionalFormatting>
  <conditionalFormatting sqref="Y357:Y364">
    <cfRule type="expression" priority="99" aboveAverage="0" equalAverage="0" bottom="0" percent="0" rank="0" text="" dxfId="4">
      <formula>Y357:Y364&lt;&gt;X357:X364</formula>
    </cfRule>
  </conditionalFormatting>
  <conditionalFormatting sqref="AC357:AC364">
    <cfRule type="expression" priority="100" aboveAverage="0" equalAverage="0" bottom="0" percent="0" rank="0" text="" dxfId="5">
      <formula>AC357:AC364&lt;&gt;AB357:AB364</formula>
    </cfRule>
  </conditionalFormatting>
  <conditionalFormatting sqref="AG357:AG364">
    <cfRule type="expression" priority="101" aboveAverage="0" equalAverage="0" bottom="0" percent="0" rank="0" text="" dxfId="6">
      <formula>AG357:AG364&lt;&gt;AF357:AF364</formula>
    </cfRule>
  </conditionalFormatting>
  <conditionalFormatting sqref="Q368:Q375">
    <cfRule type="expression" priority="102" aboveAverage="0" equalAverage="0" bottom="0" percent="0" rank="0" text="" dxfId="7">
      <formula>Q368:Q375&lt;&gt;P368:P375</formula>
    </cfRule>
  </conditionalFormatting>
  <conditionalFormatting sqref="U368:U375">
    <cfRule type="expression" priority="103" aboveAverage="0" equalAverage="0" bottom="0" percent="0" rank="0" text="" dxfId="8">
      <formula>U368:U375&lt;&gt;T368:T375</formula>
    </cfRule>
  </conditionalFormatting>
  <conditionalFormatting sqref="AG368:AG375">
    <cfRule type="expression" priority="104" aboveAverage="0" equalAverage="0" bottom="0" percent="0" rank="0" text="" dxfId="9">
      <formula>AG368:AG375&lt;&gt;AF368:AF375</formula>
    </cfRule>
  </conditionalFormatting>
  <conditionalFormatting sqref="Q379:Q386">
    <cfRule type="expression" priority="105" aboveAverage="0" equalAverage="0" bottom="0" percent="0" rank="0" text="" dxfId="10">
      <formula>Q379:Q386&lt;&gt;P379:P386</formula>
    </cfRule>
  </conditionalFormatting>
  <conditionalFormatting sqref="U379:U386">
    <cfRule type="expression" priority="106" aboveAverage="0" equalAverage="0" bottom="0" percent="0" rank="0" text="" dxfId="11">
      <formula>U379:U386&lt;&gt;T379:T386</formula>
    </cfRule>
  </conditionalFormatting>
  <conditionalFormatting sqref="Y379:Y386">
    <cfRule type="expression" priority="107" aboveAverage="0" equalAverage="0" bottom="0" percent="0" rank="0" text="" dxfId="12">
      <formula>Y379:Y386&lt;&gt;X379:X386</formula>
    </cfRule>
  </conditionalFormatting>
  <conditionalFormatting sqref="AC379:AC386">
    <cfRule type="expression" priority="108" aboveAverage="0" equalAverage="0" bottom="0" percent="0" rank="0" text="" dxfId="13">
      <formula>AC379:AC386&lt;&gt;AB379:AB386</formula>
    </cfRule>
  </conditionalFormatting>
  <conditionalFormatting sqref="AG379:AG386">
    <cfRule type="expression" priority="109" aboveAverage="0" equalAverage="0" bottom="0" percent="0" rank="0" text="" dxfId="14">
      <formula>AG379:AG386&lt;&gt;AF379:AF386</formula>
    </cfRule>
  </conditionalFormatting>
  <conditionalFormatting sqref="Y390:Y397">
    <cfRule type="expression" priority="110" aboveAverage="0" equalAverage="0" bottom="0" percent="0" rank="0" text="" dxfId="15">
      <formula>Y390:Y397&lt;&gt;X390:X397</formula>
    </cfRule>
  </conditionalFormatting>
  <conditionalFormatting sqref="AC390:AC397">
    <cfRule type="expression" priority="111" aboveAverage="0" equalAverage="0" bottom="0" percent="0" rank="0" text="" dxfId="16">
      <formula>AC390:AC397&lt;&gt;AB390:AB397</formula>
    </cfRule>
  </conditionalFormatting>
  <conditionalFormatting sqref="AG390:AG397">
    <cfRule type="expression" priority="112" aboveAverage="0" equalAverage="0" bottom="0" percent="0" rank="0" text="" dxfId="17">
      <formula>AG390:AG397&lt;&gt;AF390:AF397</formula>
    </cfRule>
  </conditionalFormatting>
  <conditionalFormatting sqref="Q401:Q408">
    <cfRule type="expression" priority="113" aboveAverage="0" equalAverage="0" bottom="0" percent="0" rank="0" text="" dxfId="18">
      <formula>Q401:Q408&lt;&gt;P401:P408</formula>
    </cfRule>
  </conditionalFormatting>
  <conditionalFormatting sqref="U401:U408">
    <cfRule type="expression" priority="114" aboveAverage="0" equalAverage="0" bottom="0" percent="0" rank="0" text="" dxfId="19">
      <formula>U401:U408&lt;&gt;T401:T408</formula>
    </cfRule>
  </conditionalFormatting>
  <conditionalFormatting sqref="Y401:Y408">
    <cfRule type="expression" priority="115" aboveAverage="0" equalAverage="0" bottom="0" percent="0" rank="0" text="" dxfId="20">
      <formula>Y401:Y408&lt;&gt;X401:X408</formula>
    </cfRule>
  </conditionalFormatting>
  <conditionalFormatting sqref="Q412:Q419">
    <cfRule type="expression" priority="116" aboveAverage="0" equalAverage="0" bottom="0" percent="0" rank="0" text="" dxfId="21">
      <formula>Q412:Q419&lt;&gt;P412:P419</formula>
    </cfRule>
  </conditionalFormatting>
  <conditionalFormatting sqref="U412:U419">
    <cfRule type="expression" priority="117" aboveAverage="0" equalAverage="0" bottom="0" percent="0" rank="0" text="" dxfId="22">
      <formula>U412:U419&lt;&gt;T412:T419</formula>
    </cfRule>
  </conditionalFormatting>
  <conditionalFormatting sqref="Y412:Y419">
    <cfRule type="expression" priority="118" aboveAverage="0" equalAverage="0" bottom="0" percent="0" rank="0" text="" dxfId="23">
      <formula>Y412:Y419&lt;&gt;X412:X419</formula>
    </cfRule>
  </conditionalFormatting>
  <conditionalFormatting sqref="AC412:AC419">
    <cfRule type="expression" priority="119" aboveAverage="0" equalAverage="0" bottom="0" percent="0" rank="0" text="" dxfId="24">
      <formula>AC412:AC419&lt;&gt;AB412:AB419</formula>
    </cfRule>
  </conditionalFormatting>
  <conditionalFormatting sqref="AG412:AG419">
    <cfRule type="expression" priority="120" aboveAverage="0" equalAverage="0" bottom="0" percent="0" rank="0" text="" dxfId="25">
      <formula>AG412:AG419&lt;&gt;AF412:AF419</formula>
    </cfRule>
  </conditionalFormatting>
  <conditionalFormatting sqref="Q423:Q430">
    <cfRule type="expression" priority="121" aboveAverage="0" equalAverage="0" bottom="0" percent="0" rank="0" text="" dxfId="26">
      <formula>Q423:Q430&lt;&gt;P423:P430</formula>
    </cfRule>
  </conditionalFormatting>
  <conditionalFormatting sqref="AC423:AC430">
    <cfRule type="expression" priority="122" aboveAverage="0" equalAverage="0" bottom="0" percent="0" rank="0" text="" dxfId="27">
      <formula>AC423:AC430&lt;&gt;AB423:AB430</formula>
    </cfRule>
  </conditionalFormatting>
  <conditionalFormatting sqref="AG423:AG430">
    <cfRule type="expression" priority="123" aboveAverage="0" equalAverage="0" bottom="0" percent="0" rank="0" text="" dxfId="28">
      <formula>AG423:AG430&lt;&gt;AF423:AF430</formula>
    </cfRule>
  </conditionalFormatting>
  <conditionalFormatting sqref="Q434:Q441">
    <cfRule type="expression" priority="124" aboveAverage="0" equalAverage="0" bottom="0" percent="0" rank="0" text="" dxfId="29">
      <formula>Q434:Q441&lt;&gt;P434:P441</formula>
    </cfRule>
  </conditionalFormatting>
  <conditionalFormatting sqref="U434:U441">
    <cfRule type="expression" priority="125" aboveAverage="0" equalAverage="0" bottom="0" percent="0" rank="0" text="" dxfId="30">
      <formula>U434:U441&lt;&gt;T434:T441</formula>
    </cfRule>
  </conditionalFormatting>
  <conditionalFormatting sqref="Y434:Y441">
    <cfRule type="expression" priority="126" aboveAverage="0" equalAverage="0" bottom="0" percent="0" rank="0" text="" dxfId="31">
      <formula>Y434:Y441&lt;&gt;X434:X441</formula>
    </cfRule>
  </conditionalFormatting>
  <conditionalFormatting sqref="AC434:AC441">
    <cfRule type="expression" priority="127" aboveAverage="0" equalAverage="0" bottom="0" percent="0" rank="0" text="" dxfId="32">
      <formula>AC434:AC441&lt;&gt;AB434:AB441</formula>
    </cfRule>
  </conditionalFormatting>
  <conditionalFormatting sqref="U445:U452">
    <cfRule type="expression" priority="128" aboveAverage="0" equalAverage="0" bottom="0" percent="0" rank="0" text="" dxfId="33">
      <formula>U445:U452&lt;&gt;T445:T452</formula>
    </cfRule>
  </conditionalFormatting>
  <conditionalFormatting sqref="Y445:Y452">
    <cfRule type="expression" priority="129" aboveAverage="0" equalAverage="0" bottom="0" percent="0" rank="0" text="" dxfId="34">
      <formula>Y445:Y452&lt;&gt;X445:X452</formula>
    </cfRule>
  </conditionalFormatting>
  <conditionalFormatting sqref="AC445:AC452">
    <cfRule type="expression" priority="130" aboveAverage="0" equalAverage="0" bottom="0" percent="0" rank="0" text="" dxfId="35">
      <formula>AC445:AC452&lt;&gt;AB445:AB452</formula>
    </cfRule>
  </conditionalFormatting>
  <conditionalFormatting sqref="AG445:AG452">
    <cfRule type="expression" priority="131" aboveAverage="0" equalAverage="0" bottom="0" percent="0" rank="0" text="" dxfId="36">
      <formula>AG445:AG452&lt;&gt;AF445:AF452</formula>
    </cfRule>
  </conditionalFormatting>
  <conditionalFormatting sqref="Q456:Q463">
    <cfRule type="expression" priority="132" aboveAverage="0" equalAverage="0" bottom="0" percent="0" rank="0" text="" dxfId="37">
      <formula>Q456:Q463&lt;&gt;P456:P463</formula>
    </cfRule>
  </conditionalFormatting>
  <conditionalFormatting sqref="U456:U463">
    <cfRule type="expression" priority="133" aboveAverage="0" equalAverage="0" bottom="0" percent="0" rank="0" text="" dxfId="38">
      <formula>U456:U463&lt;&gt;T456:T463</formula>
    </cfRule>
  </conditionalFormatting>
  <conditionalFormatting sqref="AG456:AG463">
    <cfRule type="expression" priority="134" aboveAverage="0" equalAverage="0" bottom="0" percent="0" rank="0" text="" dxfId="39">
      <formula>AG456:AG463&lt;&gt;AF456:AF463</formula>
    </cfRule>
  </conditionalFormatting>
  <conditionalFormatting sqref="Q467:Q474">
    <cfRule type="expression" priority="135" aboveAverage="0" equalAverage="0" bottom="0" percent="0" rank="0" text="" dxfId="40">
      <formula>Q467:Q474&lt;&gt;P467:P474</formula>
    </cfRule>
  </conditionalFormatting>
  <conditionalFormatting sqref="U467:U474">
    <cfRule type="expression" priority="136" aboveAverage="0" equalAverage="0" bottom="0" percent="0" rank="0" text="" dxfId="41">
      <formula>U467:U474&lt;&gt;T467:T474</formula>
    </cfRule>
  </conditionalFormatting>
  <conditionalFormatting sqref="Y467:Y474">
    <cfRule type="expression" priority="137" aboveAverage="0" equalAverage="0" bottom="0" percent="0" rank="0" text="" dxfId="42">
      <formula>Y467:Y474&lt;&gt;X467:X474</formula>
    </cfRule>
  </conditionalFormatting>
  <conditionalFormatting sqref="AC467:AC474">
    <cfRule type="expression" priority="138" aboveAverage="0" equalAverage="0" bottom="0" percent="0" rank="0" text="" dxfId="43">
      <formula>AC467:AC474&lt;&gt;AB467:AB474</formula>
    </cfRule>
  </conditionalFormatting>
  <conditionalFormatting sqref="AG467:AG474">
    <cfRule type="expression" priority="139" aboveAverage="0" equalAverage="0" bottom="0" percent="0" rank="0" text="" dxfId="44">
      <formula>AG467:AG474&lt;&gt;AF467:AF474</formula>
    </cfRule>
  </conditionalFormatting>
  <conditionalFormatting sqref="Y478:Y485">
    <cfRule type="expression" priority="140" aboveAverage="0" equalAverage="0" bottom="0" percent="0" rank="0" text="" dxfId="45">
      <formula>Y478:Y485&lt;&gt;X478:X485</formula>
    </cfRule>
  </conditionalFormatting>
  <conditionalFormatting sqref="AC478:AC485">
    <cfRule type="expression" priority="141" aboveAverage="0" equalAverage="0" bottom="0" percent="0" rank="0" text="" dxfId="46">
      <formula>AC478:AC485&lt;&gt;AB478:AB485</formula>
    </cfRule>
  </conditionalFormatting>
  <conditionalFormatting sqref="AG478:AG485">
    <cfRule type="expression" priority="142" aboveAverage="0" equalAverage="0" bottom="0" percent="0" rank="0" text="" dxfId="47">
      <formula>AG478:AG485&lt;&gt;AF478:AF485</formula>
    </cfRule>
  </conditionalFormatting>
  <conditionalFormatting sqref="Q489:Q496">
    <cfRule type="expression" priority="143" aboveAverage="0" equalAverage="0" bottom="0" percent="0" rank="0" text="" dxfId="48">
      <formula>Q489:Q496&lt;&gt;P489:P496</formula>
    </cfRule>
  </conditionalFormatting>
  <conditionalFormatting sqref="U489:U496">
    <cfRule type="expression" priority="144" aboveAverage="0" equalAverage="0" bottom="0" percent="0" rank="0" text="" dxfId="49">
      <formula>U489:U496&lt;&gt;T489:T496</formula>
    </cfRule>
  </conditionalFormatting>
  <conditionalFormatting sqref="Y489:Y496">
    <cfRule type="expression" priority="145" aboveAverage="0" equalAverage="0" bottom="0" percent="0" rank="0" text="" dxfId="50">
      <formula>Y489:Y496&lt;&gt;X489:X496</formula>
    </cfRule>
  </conditionalFormatting>
  <conditionalFormatting sqref="Q500:Q507">
    <cfRule type="expression" priority="146" aboveAverage="0" equalAverage="0" bottom="0" percent="0" rank="0" text="" dxfId="51">
      <formula>Q500:Q507&lt;&gt;P500:P507</formula>
    </cfRule>
  </conditionalFormatting>
  <conditionalFormatting sqref="U500:U507">
    <cfRule type="expression" priority="147" aboveAverage="0" equalAverage="0" bottom="0" percent="0" rank="0" text="" dxfId="52">
      <formula>U500:U507&lt;&gt;T500:T507</formula>
    </cfRule>
  </conditionalFormatting>
  <conditionalFormatting sqref="Y500:Y507">
    <cfRule type="expression" priority="148" aboveAverage="0" equalAverage="0" bottom="0" percent="0" rank="0" text="" dxfId="53">
      <formula>Y500:Y507&lt;&gt;X500:X507</formula>
    </cfRule>
  </conditionalFormatting>
  <conditionalFormatting sqref="AC500:AC507">
    <cfRule type="expression" priority="149" aboveAverage="0" equalAverage="0" bottom="0" percent="0" rank="0" text="" dxfId="54">
      <formula>AC500:AC507&lt;&gt;AB500:AB507</formula>
    </cfRule>
  </conditionalFormatting>
  <conditionalFormatting sqref="AG500:AG507">
    <cfRule type="expression" priority="150" aboveAverage="0" equalAverage="0" bottom="0" percent="0" rank="0" text="" dxfId="55">
      <formula>AG500:AG507&lt;&gt;AF500:AF507</formula>
    </cfRule>
  </conditionalFormatting>
  <conditionalFormatting sqref="Q511:Q518">
    <cfRule type="expression" priority="151" aboveAverage="0" equalAverage="0" bottom="0" percent="0" rank="0" text="" dxfId="56">
      <formula>Q511:Q518&lt;&gt;P511:P518</formula>
    </cfRule>
  </conditionalFormatting>
  <conditionalFormatting sqref="AC511:AC518">
    <cfRule type="expression" priority="152" aboveAverage="0" equalAverage="0" bottom="0" percent="0" rank="0" text="" dxfId="57">
      <formula>AC511:AC518&lt;&gt;AB511:AB518</formula>
    </cfRule>
  </conditionalFormatting>
  <conditionalFormatting sqref="AG511:AG518">
    <cfRule type="expression" priority="153" aboveAverage="0" equalAverage="0" bottom="0" percent="0" rank="0" text="" dxfId="58">
      <formula>AG511:AG518&lt;&gt;AF511:AF518</formula>
    </cfRule>
  </conditionalFormatting>
  <conditionalFormatting sqref="Q522:Q529">
    <cfRule type="expression" priority="154" aboveAverage="0" equalAverage="0" bottom="0" percent="0" rank="0" text="" dxfId="59">
      <formula>Q522:Q529&lt;&gt;P522:P529</formula>
    </cfRule>
  </conditionalFormatting>
  <conditionalFormatting sqref="U522:U529">
    <cfRule type="expression" priority="155" aboveAverage="0" equalAverage="0" bottom="0" percent="0" rank="0" text="" dxfId="60">
      <formula>U522:U529&lt;&gt;T522:T529</formula>
    </cfRule>
  </conditionalFormatting>
  <conditionalFormatting sqref="Y522:Y529">
    <cfRule type="expression" priority="156" aboveAverage="0" equalAverage="0" bottom="0" percent="0" rank="0" text="" dxfId="61">
      <formula>Y522:Y529&lt;&gt;X522:X529</formula>
    </cfRule>
  </conditionalFormatting>
  <conditionalFormatting sqref="AC522:AC529">
    <cfRule type="expression" priority="157" aboveAverage="0" equalAverage="0" bottom="0" percent="0" rank="0" text="" dxfId="62">
      <formula>AC522:AC529&lt;&gt;AB522:AB529</formula>
    </cfRule>
  </conditionalFormatting>
  <conditionalFormatting sqref="U533:U540">
    <cfRule type="expression" priority="158" aboveAverage="0" equalAverage="0" bottom="0" percent="0" rank="0" text="" dxfId="63">
      <formula>U533:U540&lt;&gt;T533:T540</formula>
    </cfRule>
  </conditionalFormatting>
  <conditionalFormatting sqref="Y533:Y540">
    <cfRule type="expression" priority="159" aboveAverage="0" equalAverage="0" bottom="0" percent="0" rank="0" text="" dxfId="64">
      <formula>Y533:Y540&lt;&gt;X533:X540</formula>
    </cfRule>
  </conditionalFormatting>
  <conditionalFormatting sqref="AC533:AC540">
    <cfRule type="expression" priority="160" aboveAverage="0" equalAverage="0" bottom="0" percent="0" rank="0" text="" dxfId="65">
      <formula>AC533:AC540&lt;&gt;AB533:AB540</formula>
    </cfRule>
  </conditionalFormatting>
  <conditionalFormatting sqref="AG533:AG540">
    <cfRule type="expression" priority="161" aboveAverage="0" equalAverage="0" bottom="0" percent="0" rank="0" text="" dxfId="66">
      <formula>AG533:AG540&lt;&gt;AF533:AF540</formula>
    </cfRule>
  </conditionalFormatting>
  <conditionalFormatting sqref="Q544:Q551">
    <cfRule type="expression" priority="162" aboveAverage="0" equalAverage="0" bottom="0" percent="0" rank="0" text="" dxfId="67">
      <formula>Q544:Q551&lt;&gt;P544:P551</formula>
    </cfRule>
  </conditionalFormatting>
  <conditionalFormatting sqref="U544:U551">
    <cfRule type="expression" priority="163" aboveAverage="0" equalAverage="0" bottom="0" percent="0" rank="0" text="" dxfId="68">
      <formula>U544:U551&lt;&gt;T544:T551</formula>
    </cfRule>
  </conditionalFormatting>
  <conditionalFormatting sqref="AG544:AG551">
    <cfRule type="expression" priority="164" aboveAverage="0" equalAverage="0" bottom="0" percent="0" rank="0" text="" dxfId="69">
      <formula>AG544:AG551&lt;&gt;AF544:AF551</formula>
    </cfRule>
  </conditionalFormatting>
  <conditionalFormatting sqref="Q555:Q562">
    <cfRule type="expression" priority="165" aboveAverage="0" equalAverage="0" bottom="0" percent="0" rank="0" text="" dxfId="70">
      <formula>Q555:Q562&lt;&gt;P555:P562</formula>
    </cfRule>
  </conditionalFormatting>
  <conditionalFormatting sqref="U555:U562">
    <cfRule type="expression" priority="166" aboveAverage="0" equalAverage="0" bottom="0" percent="0" rank="0" text="" dxfId="71">
      <formula>U555:U562&lt;&gt;T555:T562</formula>
    </cfRule>
  </conditionalFormatting>
  <conditionalFormatting sqref="Y555:Y562">
    <cfRule type="expression" priority="167" aboveAverage="0" equalAverage="0" bottom="0" percent="0" rank="0" text="" dxfId="72">
      <formula>Y555:Y562&lt;&gt;X555:X562</formula>
    </cfRule>
  </conditionalFormatting>
  <conditionalFormatting sqref="AC555:AC562">
    <cfRule type="expression" priority="168" aboveAverage="0" equalAverage="0" bottom="0" percent="0" rank="0" text="" dxfId="73">
      <formula>AC555:AC562&lt;&gt;AB555:AB562</formula>
    </cfRule>
  </conditionalFormatting>
  <conditionalFormatting sqref="AG555:AG562">
    <cfRule type="expression" priority="169" aboveAverage="0" equalAverage="0" bottom="0" percent="0" rank="0" text="" dxfId="74">
      <formula>AG555:AG562&lt;&gt;AF555:AF562</formula>
    </cfRule>
  </conditionalFormatting>
  <conditionalFormatting sqref="Y566:Y573">
    <cfRule type="expression" priority="170" aboveAverage="0" equalAverage="0" bottom="0" percent="0" rank="0" text="" dxfId="75">
      <formula>Y566:Y573&lt;&gt;X566:X573</formula>
    </cfRule>
  </conditionalFormatting>
  <conditionalFormatting sqref="AC566:AC573">
    <cfRule type="expression" priority="171" aboveAverage="0" equalAverage="0" bottom="0" percent="0" rank="0" text="" dxfId="76">
      <formula>AC566:AC573&lt;&gt;AB566:AB573</formula>
    </cfRule>
  </conditionalFormatting>
  <conditionalFormatting sqref="AG566:AG573">
    <cfRule type="expression" priority="172" aboveAverage="0" equalAverage="0" bottom="0" percent="0" rank="0" text="" dxfId="77">
      <formula>AG566:AG573&lt;&gt;AF566:AF573</formula>
    </cfRule>
  </conditionalFormatting>
  <conditionalFormatting sqref="Q577:Q584">
    <cfRule type="expression" priority="173" aboveAverage="0" equalAverage="0" bottom="0" percent="0" rank="0" text="" dxfId="78">
      <formula>Q577:Q584&lt;&gt;P577:P584</formula>
    </cfRule>
  </conditionalFormatting>
  <conditionalFormatting sqref="U577:U584">
    <cfRule type="expression" priority="174" aboveAverage="0" equalAverage="0" bottom="0" percent="0" rank="0" text="" dxfId="79">
      <formula>U577:U584&lt;&gt;T577:T584</formula>
    </cfRule>
  </conditionalFormatting>
  <conditionalFormatting sqref="Y577:Y584">
    <cfRule type="expression" priority="175" aboveAverage="0" equalAverage="0" bottom="0" percent="0" rank="0" text="" dxfId="80">
      <formula>Y577:Y584&lt;&gt;X577:X584</formula>
    </cfRule>
  </conditionalFormatting>
  <conditionalFormatting sqref="Q588:Q595">
    <cfRule type="expression" priority="176" aboveAverage="0" equalAverage="0" bottom="0" percent="0" rank="0" text="" dxfId="81">
      <formula>Q588:Q595&lt;&gt;P588:P595</formula>
    </cfRule>
  </conditionalFormatting>
  <conditionalFormatting sqref="U588:U595">
    <cfRule type="expression" priority="177" aboveAverage="0" equalAverage="0" bottom="0" percent="0" rank="0" text="" dxfId="82">
      <formula>U588:U595&lt;&gt;T588:T595</formula>
    </cfRule>
  </conditionalFormatting>
  <conditionalFormatting sqref="Y588:Y595">
    <cfRule type="expression" priority="178" aboveAverage="0" equalAverage="0" bottom="0" percent="0" rank="0" text="" dxfId="83">
      <formula>Y588:Y595&lt;&gt;X588:X595</formula>
    </cfRule>
  </conditionalFormatting>
  <conditionalFormatting sqref="AC588:AC595">
    <cfRule type="expression" priority="179" aboveAverage="0" equalAverage="0" bottom="0" percent="0" rank="0" text="" dxfId="84">
      <formula>AC588:AC595&lt;&gt;AB588:AB595</formula>
    </cfRule>
  </conditionalFormatting>
  <conditionalFormatting sqref="AG588:AG595">
    <cfRule type="expression" priority="180" aboveAverage="0" equalAverage="0" bottom="0" percent="0" rank="0" text="" dxfId="85">
      <formula>AG588:AG595&lt;&gt;AF588:AF595</formula>
    </cfRule>
  </conditionalFormatting>
  <conditionalFormatting sqref="Q599:Q606">
    <cfRule type="expression" priority="181" aboveAverage="0" equalAverage="0" bottom="0" percent="0" rank="0" text="" dxfId="86">
      <formula>Q599:Q606&lt;&gt;P599:P606</formula>
    </cfRule>
  </conditionalFormatting>
  <conditionalFormatting sqref="AC599:AC606">
    <cfRule type="expression" priority="182" aboveAverage="0" equalAverage="0" bottom="0" percent="0" rank="0" text="" dxfId="87">
      <formula>AC599:AC606&lt;&gt;AB599:AB606</formula>
    </cfRule>
  </conditionalFormatting>
  <conditionalFormatting sqref="AG599:AG606">
    <cfRule type="expression" priority="183" aboveAverage="0" equalAverage="0" bottom="0" percent="0" rank="0" text="" dxfId="88">
      <formula>AG599:AG606&lt;&gt;AF599:AF606</formula>
    </cfRule>
  </conditionalFormatting>
  <conditionalFormatting sqref="Q611:Q617 U611:U617 Y611:Y617 AC611:AC617">
    <cfRule type="expression" priority="184" aboveAverage="0" equalAverage="0" bottom="0" percent="0" rank="0" text="" dxfId="89">
      <formula>#ref!&lt;&gt;#ref!</formula>
    </cfRule>
  </conditionalFormatting>
  <conditionalFormatting sqref="Q17:Q23 U17:U23 Y17:Y23 AC17:AC23 AG17:AG23">
    <cfRule type="expression" priority="185" aboveAverage="0" equalAverage="0" bottom="0" percent="0" rank="0" text="" dxfId="90">
      <formula>Q17:Q35&lt;&gt;P17:P35</formula>
    </cfRule>
  </conditionalFormatting>
  <conditionalFormatting sqref="Q27 U27 Y27 AC27 AG27">
    <cfRule type="expression" priority="186" aboveAverage="0" equalAverage="0" bottom="0" percent="0" rank="0" text="" dxfId="91">
      <formula>Q27:Q34&lt;&gt;P27:P34</formula>
    </cfRule>
  </conditionalFormatting>
  <conditionalFormatting sqref="Q28:Q34 U28:U34 Y28:Y34 AC28:AC34 AG28:AG34">
    <cfRule type="expression" priority="187" aboveAverage="0" equalAverage="0" bottom="0" percent="0" rank="0" text="" dxfId="92">
      <formula>Q28:Q46&lt;&gt;P28:P46</formula>
    </cfRule>
  </conditionalFormatting>
  <dataValidations count="2">
    <dataValidation allowBlank="true" error="This is a Binary value, which can be either 0 or 1." errorTitle="Wrong Value" operator="between" showDropDown="false" showErrorMessage="true" showInputMessage="true" sqref="Q5:Q12 U5:U12 Y5:Y12 AC5:AC12 AG5:AG12 Q16:Q23 U16:U23 Y16:Y23 AC16:AC23 AG16:AG23 Q27:Q34 U27:U34 Y27:Y34 AC27:AC34 AG27:AG34 Y38:Y45 AC38:AC45 AG38:AG45 Q49:Q56 U49:U56 Y49:Y56 U104:U111 AG104:AG111 Q115:Q122 U115:U122 Y115:Y122 AC115:AC122 AG115:AG122 Y126:Y133 AC126:AC133 AG126:AG133 Q137:Q144 U137:U144 Y137:Y144 Q148:Q155 U148:U155 Y148:Y155 AC148:AC155 AG148:AG155 Q159:Q166 AC159:AC166 AG159:AG166 Q170:Q177 U170:U177 Y170:Y177 AC170:AC177 U181:U188 Y181:Y188 AC181:AC188 AG181:AG188 Q192:Q199 U192:U199 AG192:AG199 Q203:Q210 U203:U210 Y203:Y210 AC203:AC210 AG203:AG210 Y214:Y221 AC214:AC221 AG214:AG221 Q225:Q232 U225:U232 Y225:Y232 Q236:Q243 U236:U243 Y236:Y243 AC236:AC243 AG236:AG243 Q247:Q254 AC247:AC254 AG247:AG254 Q258:Q265 U258:U265 Y258:Y265 AC258:AC265 U269:U276 Y269:Y276 AC269:AC276 AG269:AG276 Q280:Q287 U280:U287 AG280:AG287 Q291:Q298 U291:U298 Y291:Y298 AC291:AC298 AG291:AG298 Y302:Y309 AC302:AC309 AG302:AG309 Q313:Q320 U313:U320 Y313:Y320 Q324:Q331 U324:U331 Y324:Y331 AC324:AC331 AG324:AG331 Q335:Q342 AC335:AC342 AG335:AG342 Q346:Q353 U346:U353 Y346:Y353 AC346:AC353 U357:U364 Y357:Y364 AC357:AC364 AG357:AG364 Q368:Q375 U368:U375 AG368:AG375 Q379:Q386 U379:U386 Y379:Y386 AC379:AC386 AG379:AG386 Y390:Y397 AC390:AC397 AG390:AG397 Q401:Q408 U401:U408 Y401:Y408 Q412:Q419 U412:U419 Y412:Y419 AC412:AC419 AG412:AG419 Q423:Q430 AC423:AC430 AG423:AG430 Q434:Q441 U434:U441 Y434:Y441 AC434:AC441 U445:U452 Y445:Y452 AC445:AC452 AG445:AG452 Q456:Q463 U456:U463 AG456:AG463 Q467:Q474 U467:U474 Y467:Y474 AC467:AC474 AG467:AG474 Y478:Y485 AC478:AC485 AG478:AG485 Q489:Q496 U489:U496 Y489:Y496 Q500:Q507 U500:U507 Y500:Y507 AC500:AC507 AG500:AG507 Q511:Q518 AC511:AC518 AG511:AG518 Q522:Q529 U522:U529 Y522:Y529 AC522:AC529 U533:U540 Y533:Y540 AC533:AC540 AG533:AG540 Q544:Q551 U544:U551 AG544:AG551 Q555:Q562 U555:U562 Y555:Y562 AC555:AC562 AG555:AG562 Y566:Y573 AC566:AC573 AG566:AG573 Q577:Q584 U577:U584 Y577:Y584 Q588:Q595 U588:U595 Y588:Y595 AC588:AC595 AG588:AG595 Q599:Q606 AC599:AC606 AG599:AG606 Q610:Q617 U610:U617 Y610:Y617 AC610:AC617" type="whole">
      <formula1>0</formula1>
      <formula2>1</formula2>
    </dataValidation>
    <dataValidation allowBlank="true" error="This is a Binary value, which can be either 0 or 1." errorTitle="Wrong Value" operator="between" showDropDown="false" showErrorMessage="false" showInputMessage="true" sqref="S37:W39 T40:W40 S41:W45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I2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S48" activeCellId="0" sqref="S48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3" min="2" style="0" width="9"/>
    <col collapsed="false" customWidth="true" hidden="false" outlineLevel="0" max="11" min="4" style="0" width="8.67"/>
    <col collapsed="false" customWidth="true" hidden="false" outlineLevel="0" max="12" min="12" style="0" width="5.43"/>
    <col collapsed="false" customWidth="true" hidden="false" outlineLevel="0" max="13" min="13" style="0" width="1.71"/>
    <col collapsed="false" customWidth="true" hidden="false" outlineLevel="0" max="14" min="14" style="0" width="5.43"/>
    <col collapsed="false" customWidth="true" hidden="false" outlineLevel="0" max="15" min="15" style="0" width="5.28"/>
    <col collapsed="false" customWidth="true" hidden="false" outlineLevel="0" max="16" min="16" style="0" width="3.42"/>
    <col collapsed="false" customWidth="true" hidden="false" outlineLevel="0" max="17" min="17" style="0" width="39.55"/>
    <col collapsed="false" customWidth="true" hidden="false" outlineLevel="0" max="18" min="18" style="0" width="5.43"/>
    <col collapsed="false" customWidth="true" hidden="false" outlineLevel="0" max="19" min="19" style="0" width="5.28"/>
    <col collapsed="false" customWidth="true" hidden="false" outlineLevel="0" max="20" min="20" style="0" width="3.42"/>
    <col collapsed="false" customWidth="true" hidden="false" outlineLevel="0" max="21" min="21" style="0" width="19.99"/>
    <col collapsed="false" customWidth="true" hidden="false" outlineLevel="0" max="22" min="22" style="0" width="5.43"/>
    <col collapsed="false" customWidth="true" hidden="false" outlineLevel="0" max="23" min="23" style="0" width="5.28"/>
    <col collapsed="false" customWidth="true" hidden="false" outlineLevel="0" max="24" min="24" style="0" width="3.42"/>
    <col collapsed="false" customWidth="true" hidden="false" outlineLevel="0" max="25" min="25" style="0" width="19.3"/>
    <col collapsed="false" customWidth="true" hidden="false" outlineLevel="0" max="26" min="26" style="0" width="5.43"/>
    <col collapsed="false" customWidth="true" hidden="false" outlineLevel="0" max="27" min="27" style="0" width="5.28"/>
    <col collapsed="false" customWidth="true" hidden="false" outlineLevel="0" max="28" min="28" style="0" width="3.42"/>
    <col collapsed="false" customWidth="true" hidden="false" outlineLevel="0" max="29" min="29" style="0" width="19.3"/>
    <col collapsed="false" customWidth="true" hidden="false" outlineLevel="0" max="30" min="30" style="0" width="5.43"/>
    <col collapsed="false" customWidth="true" hidden="false" outlineLevel="0" max="31" min="31" style="0" width="5.28"/>
    <col collapsed="false" customWidth="true" hidden="false" outlineLevel="0" max="32" min="32" style="0" width="3.42"/>
    <col collapsed="false" customWidth="true" hidden="false" outlineLevel="0" max="33" min="33" style="0" width="19.42"/>
    <col collapsed="false" customWidth="true" hidden="false" outlineLevel="0" max="1025" min="34" style="0" width="8.67"/>
  </cols>
  <sheetData>
    <row r="1" customFormat="false" ht="15" hidden="false" customHeight="false" outlineLevel="0" collapsed="false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customFormat="false" ht="15.75" hidden="false" customHeight="false" outlineLevel="0" collapsed="false">
      <c r="A2" s="150" t="s">
        <v>46</v>
      </c>
      <c r="B2" s="150"/>
      <c r="C2" s="150"/>
      <c r="Q2" s="39"/>
    </row>
    <row r="3" customFormat="false" ht="15.75" hidden="false" customHeight="false" outlineLevel="0" collapsed="false">
      <c r="A3" s="40"/>
      <c r="B3" s="41"/>
      <c r="C3" s="41"/>
      <c r="D3" s="41"/>
      <c r="E3" s="41"/>
      <c r="F3" s="41"/>
      <c r="G3" s="41"/>
      <c r="H3" s="41"/>
      <c r="I3" s="41"/>
      <c r="J3" s="41" t="s">
        <v>47</v>
      </c>
      <c r="K3" s="41"/>
      <c r="L3" s="42"/>
      <c r="N3" s="143" t="s">
        <v>499</v>
      </c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</row>
    <row r="4" customFormat="false" ht="15.75" hidden="false" customHeight="false" outlineLevel="0" collapsed="false">
      <c r="A4" s="53"/>
      <c r="B4" s="44" t="s">
        <v>500</v>
      </c>
      <c r="C4" s="44"/>
      <c r="D4" s="44"/>
      <c r="E4" s="44"/>
      <c r="F4" s="45" t="s">
        <v>50</v>
      </c>
      <c r="G4" s="45" t="s">
        <v>51</v>
      </c>
      <c r="H4" s="45" t="s">
        <v>52</v>
      </c>
      <c r="I4" s="45" t="s">
        <v>53</v>
      </c>
      <c r="J4" s="45" t="s">
        <v>54</v>
      </c>
      <c r="K4" s="65"/>
      <c r="L4" s="46"/>
      <c r="N4" s="47" t="s">
        <v>56</v>
      </c>
      <c r="O4" s="47"/>
      <c r="P4" s="47"/>
      <c r="Q4" s="47"/>
      <c r="R4" s="48" t="s">
        <v>57</v>
      </c>
      <c r="S4" s="48"/>
      <c r="T4" s="48"/>
      <c r="U4" s="48"/>
      <c r="V4" s="49" t="s">
        <v>58</v>
      </c>
      <c r="W4" s="49"/>
      <c r="X4" s="49"/>
      <c r="Y4" s="49"/>
      <c r="Z4" s="50" t="s">
        <v>59</v>
      </c>
      <c r="AA4" s="50"/>
      <c r="AB4" s="50"/>
      <c r="AC4" s="50"/>
      <c r="AD4" s="88" t="s">
        <v>96</v>
      </c>
      <c r="AE4" s="88"/>
      <c r="AF4" s="88"/>
      <c r="AG4" s="88"/>
    </row>
    <row r="5" customFormat="false" ht="15.75" hidden="false" customHeight="false" outlineLevel="0" collapsed="false">
      <c r="A5" s="53" t="s">
        <v>62</v>
      </c>
      <c r="B5" s="54" t="s">
        <v>63</v>
      </c>
      <c r="C5" s="55" t="s">
        <v>372</v>
      </c>
      <c r="D5" s="55" t="s">
        <v>65</v>
      </c>
      <c r="E5" s="56" t="s">
        <v>65</v>
      </c>
      <c r="F5" s="57" t="s">
        <v>66</v>
      </c>
      <c r="G5" s="58" t="s">
        <v>66</v>
      </c>
      <c r="H5" s="59" t="s">
        <v>66</v>
      </c>
      <c r="I5" s="58" t="s">
        <v>66</v>
      </c>
      <c r="J5" s="61" t="s">
        <v>66</v>
      </c>
      <c r="K5" s="65"/>
      <c r="L5" s="46" t="s">
        <v>67</v>
      </c>
      <c r="N5" s="62" t="s">
        <v>67</v>
      </c>
      <c r="O5" s="63" t="s">
        <v>68</v>
      </c>
      <c r="P5" s="64" t="s">
        <v>69</v>
      </c>
      <c r="Q5" s="46"/>
      <c r="R5" s="62" t="s">
        <v>67</v>
      </c>
      <c r="S5" s="63" t="s">
        <v>68</v>
      </c>
      <c r="T5" s="64" t="s">
        <v>69</v>
      </c>
      <c r="U5" s="46"/>
      <c r="V5" s="62" t="s">
        <v>67</v>
      </c>
      <c r="W5" s="63" t="s">
        <v>68</v>
      </c>
      <c r="X5" s="64" t="s">
        <v>69</v>
      </c>
      <c r="Y5" s="46"/>
      <c r="Z5" s="62" t="s">
        <v>67</v>
      </c>
      <c r="AA5" s="63" t="s">
        <v>68</v>
      </c>
      <c r="AB5" s="64" t="s">
        <v>69</v>
      </c>
      <c r="AC5" s="46"/>
      <c r="AD5" s="66" t="s">
        <v>70</v>
      </c>
      <c r="AE5" s="66"/>
      <c r="AF5" s="66"/>
      <c r="AG5" s="66"/>
    </row>
    <row r="6" customFormat="false" ht="15" hidden="false" customHeight="true" outlineLevel="0" collapsed="false">
      <c r="A6" s="53" t="s">
        <v>71</v>
      </c>
      <c r="B6" s="45" t="str">
        <f aca="false">HEX2BIN(B5,8)</f>
        <v>00000111</v>
      </c>
      <c r="C6" s="45" t="str">
        <f aca="false">HEX2BIN(C5,8)</f>
        <v>00100110</v>
      </c>
      <c r="D6" s="45" t="str">
        <f aca="false">HEX2BIN(D5,8)</f>
        <v>00000001</v>
      </c>
      <c r="E6" s="45" t="str">
        <f aca="false">HEX2BIN(E5,8)</f>
        <v>00000001</v>
      </c>
      <c r="F6" s="45" t="str">
        <f aca="false">HEX2BIN(F5,8)</f>
        <v>00000000</v>
      </c>
      <c r="G6" s="45" t="str">
        <f aca="false">HEX2BIN(G5,8)</f>
        <v>00000000</v>
      </c>
      <c r="H6" s="45" t="str">
        <f aca="false">HEX2BIN(H5,8)</f>
        <v>00000000</v>
      </c>
      <c r="I6" s="45" t="str">
        <f aca="false">HEX2BIN(I5,8)</f>
        <v>00000000</v>
      </c>
      <c r="J6" s="67"/>
      <c r="K6" s="65"/>
      <c r="L6" s="46"/>
      <c r="N6" s="68" t="str">
        <f aca="false">MID(F6,1,1)</f>
        <v>0</v>
      </c>
      <c r="O6" s="69" t="str">
        <f aca="false">N6</f>
        <v>0</v>
      </c>
      <c r="P6" s="53" t="s">
        <v>72</v>
      </c>
      <c r="Q6" s="151" t="s">
        <v>501</v>
      </c>
      <c r="R6" s="68" t="str">
        <f aca="false">MID(G6,1,1)</f>
        <v>0</v>
      </c>
      <c r="S6" s="69" t="str">
        <f aca="false">R6</f>
        <v>0</v>
      </c>
      <c r="T6" s="53" t="s">
        <v>72</v>
      </c>
      <c r="U6" s="46" t="s">
        <v>73</v>
      </c>
      <c r="V6" s="68" t="str">
        <f aca="false">MID(H6,1,1)</f>
        <v>0</v>
      </c>
      <c r="W6" s="69" t="str">
        <f aca="false">V6</f>
        <v>0</v>
      </c>
      <c r="X6" s="53" t="s">
        <v>72</v>
      </c>
      <c r="Y6" s="152" t="s">
        <v>502</v>
      </c>
      <c r="Z6" s="68" t="str">
        <f aca="false">MID(I6,1,1)</f>
        <v>0</v>
      </c>
      <c r="AA6" s="69" t="str">
        <f aca="false">Z6</f>
        <v>0</v>
      </c>
      <c r="AB6" s="53" t="s">
        <v>72</v>
      </c>
      <c r="AC6" s="153" t="s">
        <v>503</v>
      </c>
      <c r="AD6" s="66"/>
      <c r="AE6" s="66"/>
      <c r="AF6" s="66"/>
      <c r="AG6" s="66"/>
    </row>
    <row r="7" customFormat="false" ht="13.8" hidden="false" customHeight="false" outlineLevel="0" collapsed="false">
      <c r="A7" s="53" t="s">
        <v>75</v>
      </c>
      <c r="B7" s="45" t="n">
        <f aca="false">HEX2DEC(B5)</f>
        <v>7</v>
      </c>
      <c r="C7" s="45" t="n">
        <f aca="false">HEX2DEC(C5)</f>
        <v>38</v>
      </c>
      <c r="D7" s="45" t="n">
        <f aca="false">HEX2DEC(D5)</f>
        <v>1</v>
      </c>
      <c r="E7" s="45" t="n">
        <f aca="false">HEX2DEC(E5)</f>
        <v>1</v>
      </c>
      <c r="F7" s="45" t="n">
        <f aca="false">HEX2DEC(F5)</f>
        <v>0</v>
      </c>
      <c r="G7" s="45" t="n">
        <f aca="false">HEX2DEC(G5)</f>
        <v>0</v>
      </c>
      <c r="H7" s="45" t="n">
        <f aca="false">HEX2DEC(H5)</f>
        <v>0</v>
      </c>
      <c r="I7" s="45" t="n">
        <f aca="false">HEX2DEC(I5)</f>
        <v>0</v>
      </c>
      <c r="J7" s="45" t="n">
        <f aca="false">SUM(B7:I7)</f>
        <v>47</v>
      </c>
      <c r="K7" s="65"/>
      <c r="L7" s="46"/>
      <c r="N7" s="68" t="str">
        <f aca="false">MID(F6,2,1)</f>
        <v>0</v>
      </c>
      <c r="O7" s="69" t="str">
        <f aca="false">N7</f>
        <v>0</v>
      </c>
      <c r="P7" s="53" t="s">
        <v>76</v>
      </c>
      <c r="Q7" s="151"/>
      <c r="R7" s="68" t="str">
        <f aca="false">MID(G6,2,1)</f>
        <v>0</v>
      </c>
      <c r="S7" s="69" t="str">
        <f aca="false">R7</f>
        <v>0</v>
      </c>
      <c r="T7" s="53" t="s">
        <v>76</v>
      </c>
      <c r="U7" s="46" t="s">
        <v>73</v>
      </c>
      <c r="V7" s="68" t="str">
        <f aca="false">MID(H6,2,1)</f>
        <v>0</v>
      </c>
      <c r="W7" s="69" t="str">
        <f aca="false">V7</f>
        <v>0</v>
      </c>
      <c r="X7" s="53" t="s">
        <v>76</v>
      </c>
      <c r="Y7" s="152"/>
      <c r="Z7" s="68" t="str">
        <f aca="false">MID(I6,2,1)</f>
        <v>0</v>
      </c>
      <c r="AA7" s="69" t="str">
        <f aca="false">Z7</f>
        <v>0</v>
      </c>
      <c r="AB7" s="53" t="s">
        <v>76</v>
      </c>
      <c r="AC7" s="153"/>
      <c r="AD7" s="66"/>
      <c r="AE7" s="66"/>
      <c r="AF7" s="66"/>
      <c r="AG7" s="66"/>
    </row>
    <row r="8" customFormat="false" ht="13.8" hidden="false" customHeight="false" outlineLevel="0" collapsed="false">
      <c r="A8" s="53"/>
      <c r="B8" s="65"/>
      <c r="C8" s="65"/>
      <c r="D8" s="65"/>
      <c r="E8" s="65"/>
      <c r="F8" s="65"/>
      <c r="G8" s="65"/>
      <c r="H8" s="65"/>
      <c r="I8" s="65"/>
      <c r="J8" s="65"/>
      <c r="K8" s="65"/>
      <c r="L8" s="46"/>
      <c r="N8" s="68" t="str">
        <f aca="false">MID(F6,3,1)</f>
        <v>0</v>
      </c>
      <c r="O8" s="69" t="str">
        <f aca="false">N8</f>
        <v>0</v>
      </c>
      <c r="P8" s="53" t="s">
        <v>78</v>
      </c>
      <c r="Q8" s="151"/>
      <c r="R8" s="68" t="str">
        <f aca="false">MID(G6,3,1)</f>
        <v>0</v>
      </c>
      <c r="S8" s="69" t="str">
        <f aca="false">R8</f>
        <v>0</v>
      </c>
      <c r="T8" s="53" t="s">
        <v>78</v>
      </c>
      <c r="U8" s="46" t="s">
        <v>73</v>
      </c>
      <c r="V8" s="68" t="str">
        <f aca="false">MID(H6,3,1)</f>
        <v>0</v>
      </c>
      <c r="W8" s="69" t="str">
        <f aca="false">V8</f>
        <v>0</v>
      </c>
      <c r="X8" s="53" t="s">
        <v>78</v>
      </c>
      <c r="Y8" s="152"/>
      <c r="Z8" s="68" t="str">
        <f aca="false">MID(I6,3,1)</f>
        <v>0</v>
      </c>
      <c r="AA8" s="69" t="str">
        <f aca="false">Z8</f>
        <v>0</v>
      </c>
      <c r="AB8" s="53" t="s">
        <v>78</v>
      </c>
      <c r="AC8" s="153"/>
      <c r="AD8" s="66"/>
      <c r="AE8" s="66"/>
      <c r="AF8" s="66"/>
      <c r="AG8" s="66"/>
    </row>
    <row r="9" customFormat="false" ht="15.75" hidden="false" customHeight="true" outlineLevel="0" collapsed="false">
      <c r="A9" s="53"/>
      <c r="B9" s="65"/>
      <c r="C9" s="65"/>
      <c r="D9" s="65"/>
      <c r="E9" s="65"/>
      <c r="F9" s="65"/>
      <c r="G9" s="65"/>
      <c r="H9" s="65"/>
      <c r="I9" s="65"/>
      <c r="J9" s="65"/>
      <c r="K9" s="65"/>
      <c r="L9" s="46"/>
      <c r="N9" s="68" t="str">
        <f aca="false">MID(F6,4,1)</f>
        <v>0</v>
      </c>
      <c r="O9" s="69" t="str">
        <f aca="false">N9</f>
        <v>0</v>
      </c>
      <c r="P9" s="53" t="s">
        <v>79</v>
      </c>
      <c r="Q9" s="151"/>
      <c r="R9" s="68" t="str">
        <f aca="false">MID(G6,4,1)</f>
        <v>0</v>
      </c>
      <c r="S9" s="69" t="str">
        <f aca="false">R9</f>
        <v>0</v>
      </c>
      <c r="T9" s="53" t="s">
        <v>79</v>
      </c>
      <c r="U9" s="145" t="s">
        <v>504</v>
      </c>
      <c r="V9" s="68" t="str">
        <f aca="false">MID(H6,4,1)</f>
        <v>0</v>
      </c>
      <c r="W9" s="69" t="str">
        <f aca="false">V9</f>
        <v>0</v>
      </c>
      <c r="X9" s="53" t="s">
        <v>79</v>
      </c>
      <c r="Y9" s="152" t="s">
        <v>505</v>
      </c>
      <c r="Z9" s="68" t="str">
        <f aca="false">MID(I6,4,1)</f>
        <v>0</v>
      </c>
      <c r="AA9" s="69" t="str">
        <f aca="false">Z9</f>
        <v>0</v>
      </c>
      <c r="AB9" s="53" t="s">
        <v>79</v>
      </c>
      <c r="AC9" s="153"/>
      <c r="AD9" s="66"/>
      <c r="AE9" s="66"/>
      <c r="AF9" s="66"/>
      <c r="AG9" s="66"/>
    </row>
    <row r="10" customFormat="false" ht="15.75" hidden="false" customHeight="false" outlineLevel="0" collapsed="false">
      <c r="A10" s="53" t="s">
        <v>62</v>
      </c>
      <c r="B10" s="73" t="str">
        <f aca="false">B5</f>
        <v>07</v>
      </c>
      <c r="C10" s="74" t="str">
        <f aca="false">C5</f>
        <v>26</v>
      </c>
      <c r="D10" s="74" t="str">
        <f aca="false">D5</f>
        <v>01</v>
      </c>
      <c r="E10" s="75" t="str">
        <f aca="false">E5</f>
        <v>01</v>
      </c>
      <c r="F10" s="76" t="str">
        <f aca="false">BIN2HEX(F11,2)</f>
        <v>00</v>
      </c>
      <c r="G10" s="77" t="str">
        <f aca="false">BIN2HEX(G11,2)</f>
        <v>00</v>
      </c>
      <c r="H10" s="78" t="str">
        <f aca="false">BIN2HEX(H11,2)</f>
        <v>00</v>
      </c>
      <c r="I10" s="79" t="str">
        <f aca="false">BIN2HEX(I11,2)</f>
        <v>00</v>
      </c>
      <c r="J10" s="81" t="str">
        <f aca="false">IF(LEN(J11)&gt;2,MID(J11,2,2),J11)</f>
        <v>2F</v>
      </c>
      <c r="K10" s="65"/>
      <c r="L10" s="46" t="s">
        <v>68</v>
      </c>
      <c r="N10" s="68" t="str">
        <f aca="false">MID(F6,5,1)</f>
        <v>0</v>
      </c>
      <c r="O10" s="69" t="str">
        <f aca="false">N10</f>
        <v>0</v>
      </c>
      <c r="P10" s="53" t="s">
        <v>80</v>
      </c>
      <c r="Q10" s="145" t="s">
        <v>506</v>
      </c>
      <c r="R10" s="68" t="str">
        <f aca="false">MID(G6,5,1)</f>
        <v>0</v>
      </c>
      <c r="S10" s="69" t="str">
        <f aca="false">R10</f>
        <v>0</v>
      </c>
      <c r="T10" s="53" t="s">
        <v>80</v>
      </c>
      <c r="U10" s="145" t="s">
        <v>507</v>
      </c>
      <c r="V10" s="68" t="str">
        <f aca="false">MID(H6,5,1)</f>
        <v>0</v>
      </c>
      <c r="W10" s="69" t="str">
        <f aca="false">V10</f>
        <v>0</v>
      </c>
      <c r="X10" s="53" t="s">
        <v>80</v>
      </c>
      <c r="Y10" s="152"/>
      <c r="Z10" s="68" t="str">
        <f aca="false">MID(I6,5,1)</f>
        <v>0</v>
      </c>
      <c r="AA10" s="69" t="str">
        <f aca="false">Z10</f>
        <v>0</v>
      </c>
      <c r="AB10" s="53" t="s">
        <v>80</v>
      </c>
      <c r="AC10" s="145" t="s">
        <v>508</v>
      </c>
      <c r="AD10" s="66"/>
      <c r="AE10" s="66"/>
      <c r="AF10" s="66"/>
      <c r="AG10" s="66"/>
    </row>
    <row r="11" customFormat="false" ht="15" hidden="false" customHeight="true" outlineLevel="0" collapsed="false">
      <c r="A11" s="53" t="s">
        <v>71</v>
      </c>
      <c r="B11" s="45" t="str">
        <f aca="false">HEX2BIN(B10,8)</f>
        <v>00000111</v>
      </c>
      <c r="C11" s="45" t="str">
        <f aca="false">HEX2BIN(C10,8)</f>
        <v>00100110</v>
      </c>
      <c r="D11" s="45" t="str">
        <f aca="false">HEX2BIN(D10,8)</f>
        <v>00000001</v>
      </c>
      <c r="E11" s="45" t="str">
        <f aca="false">HEX2BIN(E10,8)</f>
        <v>00000001</v>
      </c>
      <c r="F11" s="82" t="str">
        <f aca="false">O6&amp;O7&amp;O8&amp;O9&amp;O10&amp;O11&amp;O12&amp;O13</f>
        <v>00000000</v>
      </c>
      <c r="G11" s="45" t="str">
        <f aca="false">S6&amp;S7&amp;S8&amp;S9&amp;S10&amp;S11&amp;S12&amp;S13</f>
        <v>00000000</v>
      </c>
      <c r="H11" s="82" t="str">
        <f aca="false">W6&amp;W7&amp;W8&amp;W9&amp;W10&amp;W11&amp;W12&amp;W13</f>
        <v>00000000</v>
      </c>
      <c r="I11" s="82" t="str">
        <f aca="false">AA6&amp;AA7&amp;AA8&amp;AA9&amp;AA10&amp;AA11&amp;AA12&amp;AA13</f>
        <v>00000000</v>
      </c>
      <c r="J11" s="45" t="str">
        <f aca="false">DEC2HEX(J12)</f>
        <v>2F</v>
      </c>
      <c r="K11" s="65"/>
      <c r="L11" s="46"/>
      <c r="N11" s="68" t="str">
        <f aca="false">MID(F6,6,1)</f>
        <v>0</v>
      </c>
      <c r="O11" s="69" t="str">
        <f aca="false">N11</f>
        <v>0</v>
      </c>
      <c r="P11" s="53" t="s">
        <v>83</v>
      </c>
      <c r="Q11" s="145" t="s">
        <v>509</v>
      </c>
      <c r="R11" s="68" t="str">
        <f aca="false">MID(G6,6,1)</f>
        <v>0</v>
      </c>
      <c r="S11" s="69" t="str">
        <f aca="false">R11</f>
        <v>0</v>
      </c>
      <c r="T11" s="53" t="s">
        <v>83</v>
      </c>
      <c r="U11" s="154" t="s">
        <v>510</v>
      </c>
      <c r="V11" s="68" t="str">
        <f aca="false">MID(H6,6,1)</f>
        <v>0</v>
      </c>
      <c r="W11" s="69" t="str">
        <f aca="false">V11</f>
        <v>0</v>
      </c>
      <c r="X11" s="53" t="s">
        <v>83</v>
      </c>
      <c r="Y11" s="70" t="s">
        <v>73</v>
      </c>
      <c r="Z11" s="68" t="str">
        <f aca="false">MID(I6,6,1)</f>
        <v>0</v>
      </c>
      <c r="AA11" s="69" t="str">
        <f aca="false">Z11</f>
        <v>0</v>
      </c>
      <c r="AB11" s="53" t="s">
        <v>83</v>
      </c>
      <c r="AC11" s="145" t="s">
        <v>511</v>
      </c>
      <c r="AD11" s="66"/>
      <c r="AE11" s="66"/>
      <c r="AF11" s="66"/>
      <c r="AG11" s="66"/>
    </row>
    <row r="12" customFormat="false" ht="15" hidden="false" customHeight="false" outlineLevel="0" collapsed="false">
      <c r="A12" s="53" t="s">
        <v>75</v>
      </c>
      <c r="B12" s="45" t="n">
        <f aca="false">HEX2DEC(B10)</f>
        <v>7</v>
      </c>
      <c r="C12" s="45" t="n">
        <f aca="false">HEX2DEC(C10)</f>
        <v>38</v>
      </c>
      <c r="D12" s="45" t="n">
        <f aca="false">HEX2DEC(D10)</f>
        <v>1</v>
      </c>
      <c r="E12" s="45" t="n">
        <f aca="false">HEX2DEC(E10)</f>
        <v>1</v>
      </c>
      <c r="F12" s="45" t="n">
        <f aca="false">HEX2DEC(F10)</f>
        <v>0</v>
      </c>
      <c r="G12" s="45" t="n">
        <f aca="false">HEX2DEC(G10)</f>
        <v>0</v>
      </c>
      <c r="H12" s="45" t="n">
        <f aca="false">HEX2DEC(H10)</f>
        <v>0</v>
      </c>
      <c r="I12" s="45" t="n">
        <f aca="false">HEX2DEC(I10)</f>
        <v>0</v>
      </c>
      <c r="J12" s="45" t="n">
        <f aca="false">SUM(B12:I12)</f>
        <v>47</v>
      </c>
      <c r="K12" s="65"/>
      <c r="L12" s="46"/>
      <c r="N12" s="68" t="str">
        <f aca="false">MID(F6,7,1)</f>
        <v>0</v>
      </c>
      <c r="O12" s="69" t="str">
        <f aca="false">N12</f>
        <v>0</v>
      </c>
      <c r="P12" s="53" t="s">
        <v>84</v>
      </c>
      <c r="Q12" s="70" t="s">
        <v>73</v>
      </c>
      <c r="R12" s="68" t="str">
        <f aca="false">MID(G6,7,1)</f>
        <v>0</v>
      </c>
      <c r="S12" s="69" t="str">
        <f aca="false">R12</f>
        <v>0</v>
      </c>
      <c r="T12" s="53" t="s">
        <v>84</v>
      </c>
      <c r="U12" s="154"/>
      <c r="V12" s="68" t="str">
        <f aca="false">MID(H6,7,1)</f>
        <v>0</v>
      </c>
      <c r="W12" s="69" t="str">
        <f aca="false">V12</f>
        <v>0</v>
      </c>
      <c r="X12" s="53" t="s">
        <v>84</v>
      </c>
      <c r="Y12" s="70" t="s">
        <v>73</v>
      </c>
      <c r="Z12" s="68" t="str">
        <f aca="false">MID(I6,7,1)</f>
        <v>0</v>
      </c>
      <c r="AA12" s="69" t="str">
        <f aca="false">Z12</f>
        <v>0</v>
      </c>
      <c r="AB12" s="53" t="s">
        <v>84</v>
      </c>
      <c r="AC12" s="70" t="s">
        <v>73</v>
      </c>
      <c r="AD12" s="66"/>
      <c r="AE12" s="66"/>
      <c r="AF12" s="66"/>
      <c r="AG12" s="66"/>
    </row>
    <row r="13" customFormat="false" ht="15.75" hidden="false" customHeight="false" outlineLevel="0" collapsed="false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N13" s="86" t="str">
        <f aca="false">MID(F6,8,1)</f>
        <v>0</v>
      </c>
      <c r="O13" s="93" t="str">
        <f aca="false">N13</f>
        <v>0</v>
      </c>
      <c r="P13" s="83" t="s">
        <v>86</v>
      </c>
      <c r="Q13" s="34" t="s">
        <v>73</v>
      </c>
      <c r="R13" s="86" t="str">
        <f aca="false">MID(G6,8,1)</f>
        <v>0</v>
      </c>
      <c r="S13" s="93" t="str">
        <f aca="false">R13</f>
        <v>0</v>
      </c>
      <c r="T13" s="83" t="s">
        <v>86</v>
      </c>
      <c r="U13" s="154"/>
      <c r="V13" s="86" t="str">
        <f aca="false">MID(H6,8,1)</f>
        <v>0</v>
      </c>
      <c r="W13" s="93" t="str">
        <f aca="false">V13</f>
        <v>0</v>
      </c>
      <c r="X13" s="83" t="s">
        <v>86</v>
      </c>
      <c r="Y13" s="34" t="s">
        <v>73</v>
      </c>
      <c r="Z13" s="86" t="str">
        <f aca="false">MID(I6,8,1)</f>
        <v>0</v>
      </c>
      <c r="AA13" s="93" t="str">
        <f aca="false">Z13</f>
        <v>0</v>
      </c>
      <c r="AB13" s="83" t="s">
        <v>86</v>
      </c>
      <c r="AC13" s="34" t="s">
        <v>73</v>
      </c>
      <c r="AD13" s="66"/>
      <c r="AE13" s="66"/>
      <c r="AF13" s="66"/>
      <c r="AG13" s="66"/>
    </row>
    <row r="14" customFormat="false" ht="15.7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 t="s">
        <v>47</v>
      </c>
      <c r="I14" s="41"/>
      <c r="J14" s="41"/>
      <c r="L14" s="42"/>
      <c r="N14" s="143" t="s">
        <v>512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</row>
    <row r="15" customFormat="false" ht="15.75" hidden="false" customHeight="false" outlineLevel="0" collapsed="false">
      <c r="B15" s="44" t="s">
        <v>513</v>
      </c>
      <c r="C15" s="44"/>
      <c r="D15" s="44"/>
      <c r="E15" s="44"/>
      <c r="F15" s="45" t="s">
        <v>50</v>
      </c>
      <c r="G15" s="45" t="s">
        <v>51</v>
      </c>
      <c r="H15" s="45" t="s">
        <v>52</v>
      </c>
      <c r="L15" s="46"/>
      <c r="N15" s="47" t="s">
        <v>56</v>
      </c>
      <c r="O15" s="47"/>
      <c r="P15" s="47"/>
      <c r="Q15" s="47"/>
      <c r="R15" s="48" t="s">
        <v>57</v>
      </c>
      <c r="S15" s="48"/>
      <c r="T15" s="48"/>
      <c r="U15" s="48"/>
      <c r="V15" s="155" t="s">
        <v>514</v>
      </c>
      <c r="W15" s="155"/>
      <c r="X15" s="155"/>
      <c r="Y15" s="155"/>
    </row>
    <row r="16" customFormat="false" ht="15.75" hidden="false" customHeight="false" outlineLevel="0" collapsed="false">
      <c r="A16" s="53" t="s">
        <v>62</v>
      </c>
      <c r="B16" s="54" t="s">
        <v>63</v>
      </c>
      <c r="C16" s="55" t="s">
        <v>372</v>
      </c>
      <c r="D16" s="55" t="s">
        <v>89</v>
      </c>
      <c r="E16" s="56" t="s">
        <v>65</v>
      </c>
      <c r="F16" s="59" t="s">
        <v>66</v>
      </c>
      <c r="G16" s="58" t="s">
        <v>66</v>
      </c>
      <c r="H16" s="61" t="s">
        <v>66</v>
      </c>
      <c r="L16" s="46" t="s">
        <v>67</v>
      </c>
      <c r="N16" s="62" t="s">
        <v>67</v>
      </c>
      <c r="O16" s="63" t="s">
        <v>68</v>
      </c>
      <c r="P16" s="64" t="s">
        <v>69</v>
      </c>
      <c r="Q16" s="46"/>
      <c r="R16" s="62" t="s">
        <v>67</v>
      </c>
      <c r="S16" s="63" t="s">
        <v>68</v>
      </c>
      <c r="T16" s="64" t="s">
        <v>69</v>
      </c>
      <c r="U16" s="46"/>
      <c r="V16" s="66" t="s">
        <v>70</v>
      </c>
      <c r="W16" s="66"/>
      <c r="X16" s="66"/>
      <c r="Y16" s="66"/>
    </row>
    <row r="17" customFormat="false" ht="15" hidden="false" customHeight="false" outlineLevel="0" collapsed="false">
      <c r="A17" s="53" t="s">
        <v>71</v>
      </c>
      <c r="B17" s="45" t="str">
        <f aca="false">HEX2BIN(B16,8)</f>
        <v>00000111</v>
      </c>
      <c r="C17" s="45" t="str">
        <f aca="false">HEX2BIN(C16,8)</f>
        <v>00100110</v>
      </c>
      <c r="D17" s="45" t="str">
        <f aca="false">HEX2BIN(D16,8)</f>
        <v>00000010</v>
      </c>
      <c r="E17" s="45" t="str">
        <f aca="false">HEX2BIN(E16,8)</f>
        <v>00000001</v>
      </c>
      <c r="F17" s="45" t="str">
        <f aca="false">HEX2BIN(F16,8)</f>
        <v>00000000</v>
      </c>
      <c r="G17" s="45" t="str">
        <f aca="false">HEX2BIN(G16,8)</f>
        <v>00000000</v>
      </c>
      <c r="H17" s="65"/>
      <c r="L17" s="46"/>
      <c r="N17" s="68" t="str">
        <f aca="false">MID(F17,1,1)</f>
        <v>0</v>
      </c>
      <c r="O17" s="69" t="str">
        <f aca="false">N17</f>
        <v>0</v>
      </c>
      <c r="P17" s="53" t="s">
        <v>72</v>
      </c>
      <c r="Q17" s="145" t="s">
        <v>515</v>
      </c>
      <c r="R17" s="68" t="str">
        <f aca="false">MID(G17,1,1)</f>
        <v>0</v>
      </c>
      <c r="S17" s="69" t="str">
        <f aca="false">R17</f>
        <v>0</v>
      </c>
      <c r="T17" s="53" t="s">
        <v>72</v>
      </c>
      <c r="U17" s="70" t="s">
        <v>73</v>
      </c>
      <c r="V17" s="66"/>
      <c r="W17" s="66"/>
      <c r="X17" s="66"/>
      <c r="Y17" s="66"/>
    </row>
    <row r="18" customFormat="false" ht="15" hidden="false" customHeight="false" outlineLevel="0" collapsed="false">
      <c r="A18" s="53" t="s">
        <v>75</v>
      </c>
      <c r="B18" s="45" t="n">
        <f aca="false">HEX2DEC(B16)</f>
        <v>7</v>
      </c>
      <c r="C18" s="45" t="n">
        <f aca="false">HEX2DEC(C16)</f>
        <v>38</v>
      </c>
      <c r="D18" s="45" t="n">
        <f aca="false">HEX2DEC(D16)</f>
        <v>2</v>
      </c>
      <c r="E18" s="45" t="n">
        <f aca="false">HEX2DEC(E16)</f>
        <v>1</v>
      </c>
      <c r="F18" s="45" t="n">
        <f aca="false">HEX2DEC(F16)</f>
        <v>0</v>
      </c>
      <c r="G18" s="45" t="n">
        <f aca="false">HEX2DEC(G16)</f>
        <v>0</v>
      </c>
      <c r="H18" s="45" t="n">
        <f aca="false">SUM(B18:G18)</f>
        <v>48</v>
      </c>
      <c r="L18" s="46"/>
      <c r="N18" s="68" t="str">
        <f aca="false">MID(F17,2,1)</f>
        <v>0</v>
      </c>
      <c r="O18" s="69" t="str">
        <f aca="false">N18</f>
        <v>0</v>
      </c>
      <c r="P18" s="53" t="s">
        <v>76</v>
      </c>
      <c r="Q18" s="70" t="s">
        <v>73</v>
      </c>
      <c r="R18" s="68" t="str">
        <f aca="false">MID(G17,2,1)</f>
        <v>0</v>
      </c>
      <c r="S18" s="69" t="str">
        <f aca="false">R18</f>
        <v>0</v>
      </c>
      <c r="T18" s="53" t="s">
        <v>76</v>
      </c>
      <c r="U18" s="70" t="s">
        <v>73</v>
      </c>
      <c r="V18" s="66"/>
      <c r="W18" s="66"/>
      <c r="X18" s="66"/>
      <c r="Y18" s="66"/>
    </row>
    <row r="19" customFormat="false" ht="15" hidden="false" customHeight="false" outlineLevel="0" collapsed="false">
      <c r="A19" s="53"/>
      <c r="B19" s="65"/>
      <c r="C19" s="65"/>
      <c r="D19" s="65"/>
      <c r="E19" s="65"/>
      <c r="F19" s="65"/>
      <c r="G19" s="65"/>
      <c r="H19" s="65"/>
      <c r="L19" s="46"/>
      <c r="N19" s="68" t="str">
        <f aca="false">MID(F17,3,1)</f>
        <v>0</v>
      </c>
      <c r="O19" s="69" t="str">
        <f aca="false">N19</f>
        <v>0</v>
      </c>
      <c r="P19" s="53" t="s">
        <v>78</v>
      </c>
      <c r="Q19" s="70" t="s">
        <v>73</v>
      </c>
      <c r="R19" s="68" t="str">
        <f aca="false">MID(G17,3,1)</f>
        <v>0</v>
      </c>
      <c r="S19" s="69" t="str">
        <f aca="false">R19</f>
        <v>0</v>
      </c>
      <c r="T19" s="53" t="s">
        <v>78</v>
      </c>
      <c r="U19" s="70" t="s">
        <v>73</v>
      </c>
      <c r="V19" s="66"/>
      <c r="W19" s="66"/>
      <c r="X19" s="66"/>
      <c r="Y19" s="66"/>
    </row>
    <row r="20" customFormat="false" ht="15.75" hidden="false" customHeight="false" outlineLevel="0" collapsed="false">
      <c r="A20" s="53"/>
      <c r="B20" s="65"/>
      <c r="C20" s="65"/>
      <c r="D20" s="65"/>
      <c r="E20" s="65"/>
      <c r="F20" s="65"/>
      <c r="G20" s="65"/>
      <c r="H20" s="65"/>
      <c r="L20" s="46"/>
      <c r="N20" s="68" t="str">
        <f aca="false">MID(F17,4,1)</f>
        <v>0</v>
      </c>
      <c r="O20" s="69" t="str">
        <f aca="false">N20</f>
        <v>0</v>
      </c>
      <c r="P20" s="53" t="s">
        <v>79</v>
      </c>
      <c r="Q20" s="70" t="s">
        <v>73</v>
      </c>
      <c r="R20" s="68" t="str">
        <f aca="false">MID(G17,4,1)</f>
        <v>0</v>
      </c>
      <c r="S20" s="69" t="str">
        <f aca="false">R20</f>
        <v>0</v>
      </c>
      <c r="T20" s="53" t="s">
        <v>79</v>
      </c>
      <c r="U20" s="70" t="s">
        <v>73</v>
      </c>
      <c r="V20" s="66"/>
      <c r="W20" s="66"/>
      <c r="X20" s="66"/>
      <c r="Y20" s="66"/>
    </row>
    <row r="21" customFormat="false" ht="15.75" hidden="false" customHeight="false" outlineLevel="0" collapsed="false">
      <c r="A21" s="53" t="s">
        <v>62</v>
      </c>
      <c r="B21" s="73" t="str">
        <f aca="false">B16</f>
        <v>07</v>
      </c>
      <c r="C21" s="74" t="str">
        <f aca="false">C16</f>
        <v>26</v>
      </c>
      <c r="D21" s="74" t="str">
        <f aca="false">D16</f>
        <v>02</v>
      </c>
      <c r="E21" s="75" t="str">
        <f aca="false">E16</f>
        <v>01</v>
      </c>
      <c r="F21" s="76" t="str">
        <f aca="false">BIN2HEX(F22,2)</f>
        <v>00</v>
      </c>
      <c r="G21" s="77" t="str">
        <f aca="false">BIN2HEX(G22,2)</f>
        <v>00</v>
      </c>
      <c r="H21" s="81" t="str">
        <f aca="false">IF(LEN(H22)&gt;2,MID(H22,2,2),H22)</f>
        <v>30</v>
      </c>
      <c r="L21" s="46" t="s">
        <v>68</v>
      </c>
      <c r="N21" s="68" t="str">
        <f aca="false">MID(F17,5,1)</f>
        <v>0</v>
      </c>
      <c r="O21" s="69" t="str">
        <f aca="false">N21</f>
        <v>0</v>
      </c>
      <c r="P21" s="53" t="s">
        <v>80</v>
      </c>
      <c r="Q21" s="70" t="s">
        <v>73</v>
      </c>
      <c r="R21" s="68" t="str">
        <f aca="false">MID(G17,5,1)</f>
        <v>0</v>
      </c>
      <c r="S21" s="69" t="str">
        <f aca="false">R21</f>
        <v>0</v>
      </c>
      <c r="T21" s="53" t="s">
        <v>80</v>
      </c>
      <c r="U21" s="70" t="s">
        <v>73</v>
      </c>
      <c r="V21" s="66"/>
      <c r="W21" s="66"/>
      <c r="X21" s="66"/>
      <c r="Y21" s="66"/>
    </row>
    <row r="22" customFormat="false" ht="15" hidden="false" customHeight="false" outlineLevel="0" collapsed="false">
      <c r="A22" s="53" t="s">
        <v>71</v>
      </c>
      <c r="B22" s="45" t="str">
        <f aca="false">HEX2BIN(B21,8)</f>
        <v>00000111</v>
      </c>
      <c r="C22" s="45" t="str">
        <f aca="false">HEX2BIN(C21,8)</f>
        <v>00100110</v>
      </c>
      <c r="D22" s="45" t="str">
        <f aca="false">HEX2BIN(D21,8)</f>
        <v>00000010</v>
      </c>
      <c r="E22" s="45" t="str">
        <f aca="false">HEX2BIN(E21,8)</f>
        <v>00000001</v>
      </c>
      <c r="F22" s="82" t="str">
        <f aca="false">O17&amp;O18&amp;O19&amp;O20&amp;O21&amp;O22&amp;O23&amp;O24</f>
        <v>00000000</v>
      </c>
      <c r="G22" s="45" t="str">
        <f aca="false">S17&amp;S18&amp;S19&amp;S20&amp;S21&amp;S22&amp;S23&amp;S24</f>
        <v>00000000</v>
      </c>
      <c r="H22" s="45" t="str">
        <f aca="false">DEC2HEX(H23)</f>
        <v>30</v>
      </c>
      <c r="L22" s="46"/>
      <c r="N22" s="68" t="str">
        <f aca="false">MID(F17,6,1)</f>
        <v>0</v>
      </c>
      <c r="O22" s="69" t="str">
        <f aca="false">N22</f>
        <v>0</v>
      </c>
      <c r="P22" s="53" t="s">
        <v>83</v>
      </c>
      <c r="Q22" s="70" t="s">
        <v>73</v>
      </c>
      <c r="R22" s="68" t="str">
        <f aca="false">MID(G17,6,1)</f>
        <v>0</v>
      </c>
      <c r="S22" s="69" t="str">
        <f aca="false">R22</f>
        <v>0</v>
      </c>
      <c r="T22" s="53" t="s">
        <v>83</v>
      </c>
      <c r="U22" s="70" t="s">
        <v>73</v>
      </c>
      <c r="V22" s="66"/>
      <c r="W22" s="66"/>
      <c r="X22" s="66"/>
      <c r="Y22" s="66"/>
    </row>
    <row r="23" customFormat="false" ht="15" hidden="false" customHeight="false" outlineLevel="0" collapsed="false">
      <c r="A23" s="53" t="s">
        <v>75</v>
      </c>
      <c r="B23" s="45" t="n">
        <f aca="false">HEX2DEC(B21)</f>
        <v>7</v>
      </c>
      <c r="C23" s="45" t="n">
        <f aca="false">HEX2DEC(C21)</f>
        <v>38</v>
      </c>
      <c r="D23" s="45" t="n">
        <f aca="false">HEX2DEC(D21)</f>
        <v>2</v>
      </c>
      <c r="E23" s="45" t="n">
        <f aca="false">HEX2DEC(E21)</f>
        <v>1</v>
      </c>
      <c r="F23" s="45" t="n">
        <f aca="false">HEX2DEC(F21)</f>
        <v>0</v>
      </c>
      <c r="G23" s="45" t="n">
        <f aca="false">HEX2DEC(G21)</f>
        <v>0</v>
      </c>
      <c r="H23" s="45" t="n">
        <f aca="false">SUM(B23:G23)</f>
        <v>48</v>
      </c>
      <c r="L23" s="46"/>
      <c r="N23" s="68" t="str">
        <f aca="false">MID(F17,7,1)</f>
        <v>0</v>
      </c>
      <c r="O23" s="69" t="str">
        <f aca="false">N23</f>
        <v>0</v>
      </c>
      <c r="P23" s="53" t="s">
        <v>84</v>
      </c>
      <c r="Q23" s="70" t="s">
        <v>73</v>
      </c>
      <c r="R23" s="68" t="str">
        <f aca="false">MID(G17,7,1)</f>
        <v>0</v>
      </c>
      <c r="S23" s="69" t="str">
        <f aca="false">R23</f>
        <v>0</v>
      </c>
      <c r="T23" s="53" t="s">
        <v>84</v>
      </c>
      <c r="U23" s="70" t="s">
        <v>73</v>
      </c>
      <c r="V23" s="66"/>
      <c r="W23" s="66"/>
      <c r="X23" s="66"/>
      <c r="Y23" s="66"/>
    </row>
    <row r="24" customFormat="false" ht="15.75" hidden="false" customHeight="false" outlineLevel="0" collapsed="false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N24" s="86" t="str">
        <f aca="false">MID(F17,8,1)</f>
        <v>0</v>
      </c>
      <c r="O24" s="93" t="str">
        <f aca="false">N24</f>
        <v>0</v>
      </c>
      <c r="P24" s="83" t="s">
        <v>86</v>
      </c>
      <c r="Q24" s="34" t="s">
        <v>73</v>
      </c>
      <c r="R24" s="86" t="str">
        <f aca="false">MID(G17,8,1)</f>
        <v>0</v>
      </c>
      <c r="S24" s="93" t="str">
        <f aca="false">R24</f>
        <v>0</v>
      </c>
      <c r="T24" s="83" t="s">
        <v>86</v>
      </c>
      <c r="U24" s="34" t="s">
        <v>73</v>
      </c>
      <c r="V24" s="66"/>
      <c r="W24" s="66"/>
      <c r="X24" s="66"/>
      <c r="Y24" s="66"/>
    </row>
  </sheetData>
  <mergeCells count="20">
    <mergeCell ref="A2:C2"/>
    <mergeCell ref="N3:AI3"/>
    <mergeCell ref="B4:E4"/>
    <mergeCell ref="N4:Q4"/>
    <mergeCell ref="R4:U4"/>
    <mergeCell ref="V4:Y4"/>
    <mergeCell ref="Z4:AC4"/>
    <mergeCell ref="AD4:AG4"/>
    <mergeCell ref="AD5:AG13"/>
    <mergeCell ref="Q6:Q9"/>
    <mergeCell ref="Y6:Y8"/>
    <mergeCell ref="AC6:AC9"/>
    <mergeCell ref="Y9:Y10"/>
    <mergeCell ref="U11:U13"/>
    <mergeCell ref="N14:AI14"/>
    <mergeCell ref="B15:E15"/>
    <mergeCell ref="N15:Q15"/>
    <mergeCell ref="R15:U15"/>
    <mergeCell ref="V15:Y15"/>
    <mergeCell ref="V16:Y24"/>
  </mergeCells>
  <conditionalFormatting sqref="O6:O13">
    <cfRule type="expression" priority="2" aboveAverage="0" equalAverage="0" bottom="0" percent="0" rank="0" text="" dxfId="0">
      <formula>O6:O13&lt;&gt;N6:N13</formula>
    </cfRule>
  </conditionalFormatting>
  <conditionalFormatting sqref="S6:S13">
    <cfRule type="expression" priority="3" aboveAverage="0" equalAverage="0" bottom="0" percent="0" rank="0" text="" dxfId="1">
      <formula>S6:S13&lt;&gt;R6:R13</formula>
    </cfRule>
  </conditionalFormatting>
  <conditionalFormatting sqref="W6:W13">
    <cfRule type="expression" priority="4" aboveAverage="0" equalAverage="0" bottom="0" percent="0" rank="0" text="" dxfId="2">
      <formula>W6:W13&lt;&gt;V6:V13</formula>
    </cfRule>
  </conditionalFormatting>
  <conditionalFormatting sqref="AA6:AA13">
    <cfRule type="expression" priority="5" aboveAverage="0" equalAverage="0" bottom="0" percent="0" rank="0" text="" dxfId="3">
      <formula>AA6:AA13&lt;&gt;Z6:Z13</formula>
    </cfRule>
  </conditionalFormatting>
  <conditionalFormatting sqref="O17:O24">
    <cfRule type="expression" priority="6" aboveAverage="0" equalAverage="0" bottom="0" percent="0" rank="0" text="" dxfId="4">
      <formula>O17:O24&lt;&gt;N17:N24</formula>
    </cfRule>
  </conditionalFormatting>
  <conditionalFormatting sqref="S17:S24">
    <cfRule type="expression" priority="7" aboveAverage="0" equalAverage="0" bottom="0" percent="0" rank="0" text="" dxfId="5">
      <formula>S17:S24&lt;&gt;R17:R24</formula>
    </cfRule>
  </conditionalFormatting>
  <dataValidations count="1">
    <dataValidation allowBlank="true" error="This is a Binary value, which can be either 0 or 1." errorTitle="Wrong Value" operator="between" showDropDown="false" showErrorMessage="true" showInputMessage="true" sqref="O6:O13 S6:S13 W6:W13 AA6:AA13 O17:O24 S17:S24" type="whole">
      <formula1>0</formula1>
      <formula2>1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10.42"/>
    <col collapsed="false" customWidth="true" hidden="false" outlineLevel="0" max="3" min="3" style="0" width="8.67"/>
    <col collapsed="false" customWidth="true" hidden="false" outlineLevel="0" max="4" min="4" style="0" width="12.14"/>
    <col collapsed="false" customWidth="true" hidden="false" outlineLevel="0" max="5" min="5" style="0" width="9.13"/>
    <col collapsed="false" customWidth="true" hidden="false" outlineLevel="0" max="6" min="6" style="0" width="22.28"/>
    <col collapsed="false" customWidth="true" hidden="false" outlineLevel="0" max="8" min="7" style="0" width="8.67"/>
    <col collapsed="false" customWidth="true" hidden="false" outlineLevel="0" max="9" min="9" style="0" width="71.71"/>
    <col collapsed="false" customWidth="true" hidden="false" outlineLevel="0" max="1025" min="10" style="0" width="8.67"/>
  </cols>
  <sheetData>
    <row r="1" customFormat="false" ht="15" hidden="false" customHeight="false" outlineLevel="0" collapsed="false">
      <c r="A1" s="0" t="s">
        <v>516</v>
      </c>
      <c r="B1" s="156" t="s">
        <v>517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11"/>
      <c r="AH1" s="111"/>
    </row>
    <row r="2" customFormat="false" ht="15" hidden="false" customHeight="false" outlineLevel="0" collapsed="false">
      <c r="F2" s="0" t="s">
        <v>518</v>
      </c>
      <c r="I2" s="158" t="s">
        <v>519</v>
      </c>
    </row>
    <row r="3" customFormat="false" ht="15" hidden="false" customHeight="false" outlineLevel="0" collapsed="false">
      <c r="A3" s="0" t="n">
        <v>720</v>
      </c>
      <c r="B3" s="104" t="s">
        <v>263</v>
      </c>
      <c r="C3" s="101" t="s">
        <v>65</v>
      </c>
      <c r="D3" s="0" t="str">
        <f aca="false">MID(B1,1,10)</f>
        <v>Paste here</v>
      </c>
      <c r="F3" s="0" t="str">
        <f aca="false">A3&amp;B3&amp;C3&amp;D3</f>
        <v>7200401Paste here</v>
      </c>
      <c r="I3" s="158" t="s">
        <v>520</v>
      </c>
    </row>
    <row r="4" customFormat="false" ht="15" hidden="false" customHeight="false" outlineLevel="0" collapsed="false">
      <c r="A4" s="0" t="n">
        <v>720</v>
      </c>
      <c r="B4" s="101" t="str">
        <f aca="false">$B$3</f>
        <v>04</v>
      </c>
      <c r="C4" s="101" t="s">
        <v>89</v>
      </c>
      <c r="D4" s="0" t="str">
        <f aca="false">MID(B1,11,10)</f>
        <v/>
      </c>
      <c r="F4" s="0" t="str">
        <f aca="false">A4&amp;B4&amp;C4&amp;D4</f>
        <v>7200402</v>
      </c>
      <c r="I4" s="158" t="s">
        <v>521</v>
      </c>
    </row>
    <row r="5" customFormat="false" ht="15" hidden="false" customHeight="false" outlineLevel="0" collapsed="false">
      <c r="A5" s="0" t="n">
        <v>720</v>
      </c>
      <c r="B5" s="101" t="str">
        <f aca="false">$B$3</f>
        <v>04</v>
      </c>
      <c r="C5" s="101" t="s">
        <v>97</v>
      </c>
      <c r="D5" s="0" t="str">
        <f aca="false">MID(B1,21,10)</f>
        <v/>
      </c>
      <c r="F5" s="0" t="str">
        <f aca="false">A5&amp;B5&amp;C5&amp;D5</f>
        <v>7200403</v>
      </c>
      <c r="I5" s="158" t="s">
        <v>522</v>
      </c>
    </row>
    <row r="6" customFormat="false" ht="15" hidden="false" customHeight="false" outlineLevel="0" collapsed="false">
      <c r="A6" s="0" t="n">
        <v>720</v>
      </c>
      <c r="B6" s="101" t="str">
        <f aca="false">$B$3</f>
        <v>04</v>
      </c>
      <c r="C6" s="101" t="s">
        <v>263</v>
      </c>
      <c r="D6" s="0" t="str">
        <f aca="false">MID(B1,31,10)</f>
        <v/>
      </c>
      <c r="F6" s="0" t="str">
        <f aca="false">A6&amp;B6&amp;C6&amp;D6</f>
        <v>7200404</v>
      </c>
      <c r="I6" s="158" t="s">
        <v>523</v>
      </c>
    </row>
    <row r="7" customFormat="false" ht="15" hidden="false" customHeight="false" outlineLevel="0" collapsed="false">
      <c r="A7" s="0" t="n">
        <v>720</v>
      </c>
      <c r="B7" s="101" t="str">
        <f aca="false">$B$3</f>
        <v>04</v>
      </c>
      <c r="C7" s="101" t="s">
        <v>273</v>
      </c>
      <c r="D7" s="0" t="str">
        <f aca="false">MID(B1,41,10)</f>
        <v/>
      </c>
      <c r="F7" s="0" t="str">
        <f aca="false">A7&amp;B7&amp;C7&amp;D7</f>
        <v>7200405</v>
      </c>
      <c r="I7" s="158" t="s">
        <v>524</v>
      </c>
    </row>
    <row r="8" customFormat="false" ht="15" hidden="false" customHeight="false" outlineLevel="0" collapsed="false">
      <c r="A8" s="0" t="n">
        <v>720</v>
      </c>
      <c r="B8" s="101" t="str">
        <f aca="false">$B$3</f>
        <v>04</v>
      </c>
      <c r="C8" s="101" t="s">
        <v>281</v>
      </c>
      <c r="D8" s="0" t="str">
        <f aca="false">MID(B1,51,10)</f>
        <v/>
      </c>
      <c r="F8" s="0" t="str">
        <f aca="false">A8&amp;B8&amp;C8&amp;D8</f>
        <v>7200406</v>
      </c>
      <c r="I8" s="158" t="s">
        <v>525</v>
      </c>
    </row>
    <row r="9" customFormat="false" ht="15" hidden="false" customHeight="false" outlineLevel="0" collapsed="false">
      <c r="A9" s="0" t="n">
        <v>720</v>
      </c>
      <c r="B9" s="101" t="str">
        <f aca="false">$B$3</f>
        <v>04</v>
      </c>
      <c r="C9" s="101" t="s">
        <v>63</v>
      </c>
      <c r="D9" s="0" t="str">
        <f aca="false">MID(B1,61,10)</f>
        <v/>
      </c>
      <c r="F9" s="0" t="str">
        <f aca="false">A9&amp;B9&amp;C9&amp;D9</f>
        <v>7200407</v>
      </c>
      <c r="I9" s="158" t="s">
        <v>526</v>
      </c>
    </row>
    <row r="10" customFormat="false" ht="15" hidden="false" customHeight="false" outlineLevel="0" collapsed="false">
      <c r="A10" s="0" t="n">
        <v>720</v>
      </c>
      <c r="B10" s="101" t="str">
        <f aca="false">$B$3</f>
        <v>04</v>
      </c>
      <c r="C10" s="101" t="s">
        <v>289</v>
      </c>
      <c r="D10" s="0" t="str">
        <f aca="false">MID(B1,71,10)</f>
        <v/>
      </c>
      <c r="F10" s="0" t="str">
        <f aca="false">A10&amp;B10&amp;C10&amp;D10</f>
        <v>7200408</v>
      </c>
      <c r="I10" s="158" t="s">
        <v>527</v>
      </c>
    </row>
    <row r="11" customFormat="false" ht="15" hidden="false" customHeight="false" outlineLevel="0" collapsed="false">
      <c r="A11" s="0" t="n">
        <v>720</v>
      </c>
      <c r="B11" s="101" t="str">
        <f aca="false">$B$3</f>
        <v>04</v>
      </c>
      <c r="C11" s="101" t="s">
        <v>294</v>
      </c>
      <c r="D11" s="0" t="str">
        <f aca="false">MID(B1,81,10)</f>
        <v/>
      </c>
      <c r="F11" s="0" t="str">
        <f aca="false">A11&amp;B11&amp;C11&amp;D11</f>
        <v>7200409</v>
      </c>
      <c r="I11" s="158" t="s">
        <v>528</v>
      </c>
    </row>
    <row r="12" customFormat="false" ht="15" hidden="false" customHeight="false" outlineLevel="0" collapsed="false">
      <c r="A12" s="0" t="n">
        <v>720</v>
      </c>
      <c r="B12" s="101" t="str">
        <f aca="false">$B$3</f>
        <v>04</v>
      </c>
      <c r="C12" s="101" t="s">
        <v>299</v>
      </c>
      <c r="D12" s="0" t="str">
        <f aca="false">MID(B1,91,10)</f>
        <v/>
      </c>
      <c r="F12" s="0" t="str">
        <f aca="false">A12&amp;B12&amp;C12&amp;D12</f>
        <v>7200410</v>
      </c>
      <c r="I12" s="158" t="s">
        <v>529</v>
      </c>
    </row>
    <row r="13" customFormat="false" ht="15" hidden="false" customHeight="false" outlineLevel="0" collapsed="false">
      <c r="A13" s="0" t="n">
        <v>720</v>
      </c>
      <c r="B13" s="101" t="str">
        <f aca="false">$B$3</f>
        <v>04</v>
      </c>
      <c r="C13" s="101" t="s">
        <v>302</v>
      </c>
      <c r="D13" s="0" t="str">
        <f aca="false">MID(B1,101,10)</f>
        <v/>
      </c>
      <c r="F13" s="0" t="str">
        <f aca="false">A13&amp;B13&amp;C13&amp;D13</f>
        <v>7200411</v>
      </c>
    </row>
    <row r="14" customFormat="false" ht="15" hidden="false" customHeight="false" outlineLevel="0" collapsed="false">
      <c r="A14" s="0" t="n">
        <v>720</v>
      </c>
      <c r="B14" s="101" t="str">
        <f aca="false">$B$3</f>
        <v>04</v>
      </c>
      <c r="C14" s="101" t="s">
        <v>307</v>
      </c>
      <c r="D14" s="0" t="str">
        <f aca="false">MID(B1,111,10)</f>
        <v/>
      </c>
      <c r="F14" s="0" t="str">
        <f aca="false">A14&amp;B14&amp;C14&amp;D14</f>
        <v>7200412</v>
      </c>
    </row>
    <row r="15" customFormat="false" ht="15" hidden="false" customHeight="false" outlineLevel="0" collapsed="false">
      <c r="A15" s="0" t="n">
        <v>720</v>
      </c>
      <c r="B15" s="101" t="str">
        <f aca="false">$B$3</f>
        <v>04</v>
      </c>
      <c r="C15" s="101" t="s">
        <v>311</v>
      </c>
      <c r="D15" s="0" t="str">
        <f aca="false">MID(B1,121,10)</f>
        <v/>
      </c>
      <c r="F15" s="0" t="str">
        <f aca="false">A15&amp;B15&amp;C15&amp;D15</f>
        <v>7200413</v>
      </c>
    </row>
    <row r="16" customFormat="false" ht="15" hidden="false" customHeight="false" outlineLevel="0" collapsed="false">
      <c r="A16" s="0" t="n">
        <v>720</v>
      </c>
      <c r="B16" s="101" t="str">
        <f aca="false">$B$3</f>
        <v>04</v>
      </c>
      <c r="C16" s="101" t="s">
        <v>316</v>
      </c>
      <c r="D16" s="0" t="str">
        <f aca="false">MID(B1,131,10)</f>
        <v/>
      </c>
      <c r="F16" s="0" t="str">
        <f aca="false">A16&amp;B16&amp;C16&amp;D16</f>
        <v>7200414</v>
      </c>
    </row>
    <row r="17" customFormat="false" ht="15" hidden="false" customHeight="false" outlineLevel="0" collapsed="false">
      <c r="A17" s="0" t="n">
        <v>720</v>
      </c>
      <c r="B17" s="101" t="str">
        <f aca="false">$B$3</f>
        <v>04</v>
      </c>
      <c r="C17" s="101" t="s">
        <v>323</v>
      </c>
      <c r="D17" s="0" t="str">
        <f aca="false">MID(B1,141,10)</f>
        <v/>
      </c>
      <c r="F17" s="0" t="str">
        <f aca="false">A17&amp;B17&amp;C17&amp;D17</f>
        <v>7200415</v>
      </c>
    </row>
    <row r="18" customFormat="false" ht="15" hidden="false" customHeight="false" outlineLevel="0" collapsed="false">
      <c r="A18" s="0" t="n">
        <v>720</v>
      </c>
      <c r="B18" s="101" t="str">
        <f aca="false">$B$3</f>
        <v>04</v>
      </c>
      <c r="C18" s="101" t="s">
        <v>326</v>
      </c>
      <c r="D18" s="0" t="str">
        <f aca="false">MID(B1,151,10)</f>
        <v/>
      </c>
      <c r="F18" s="0" t="str">
        <f aca="false">A18&amp;B18&amp;C18&amp;D18</f>
        <v>7200416</v>
      </c>
    </row>
    <row r="19" customFormat="false" ht="15" hidden="false" customHeight="false" outlineLevel="0" collapsed="false">
      <c r="A19" s="0" t="n">
        <v>720</v>
      </c>
      <c r="B19" s="101" t="str">
        <f aca="false">$B$3</f>
        <v>04</v>
      </c>
      <c r="C19" s="101" t="s">
        <v>335</v>
      </c>
      <c r="D19" s="0" t="str">
        <f aca="false">MID(B1,161,10)</f>
        <v/>
      </c>
      <c r="F19" s="0" t="str">
        <f aca="false">A19&amp;B19&amp;C19&amp;D19</f>
        <v>7200417</v>
      </c>
    </row>
    <row r="20" customFormat="false" ht="15" hidden="false" customHeight="false" outlineLevel="0" collapsed="false">
      <c r="A20" s="0" t="n">
        <v>720</v>
      </c>
      <c r="B20" s="101" t="str">
        <f aca="false">$B$3</f>
        <v>04</v>
      </c>
      <c r="C20" s="101" t="s">
        <v>339</v>
      </c>
      <c r="D20" s="0" t="str">
        <f aca="false">MID(B1,171,10)</f>
        <v/>
      </c>
      <c r="F20" s="0" t="str">
        <f aca="false">A20&amp;B20&amp;C20&amp;D20</f>
        <v>7200418</v>
      </c>
    </row>
    <row r="21" customFormat="false" ht="15" hidden="false" customHeight="false" outlineLevel="0" collapsed="false">
      <c r="A21" s="0" t="n">
        <v>720</v>
      </c>
      <c r="B21" s="101" t="str">
        <f aca="false">$B$3</f>
        <v>04</v>
      </c>
      <c r="C21" s="101" t="s">
        <v>342</v>
      </c>
      <c r="D21" s="0" t="str">
        <f aca="false">MID(B1,181,10)</f>
        <v/>
      </c>
      <c r="F21" s="0" t="str">
        <f aca="false">A21&amp;B21&amp;C21&amp;D21</f>
        <v>7200419</v>
      </c>
    </row>
    <row r="22" customFormat="false" ht="15" hidden="false" customHeight="false" outlineLevel="0" collapsed="false">
      <c r="A22" s="0" t="n">
        <v>720</v>
      </c>
      <c r="B22" s="101" t="str">
        <f aca="false">$B$3</f>
        <v>04</v>
      </c>
      <c r="C22" s="101" t="s">
        <v>131</v>
      </c>
      <c r="D22" s="0" t="str">
        <f aca="false">MID(B1,191,10)</f>
        <v/>
      </c>
      <c r="F22" s="0" t="str">
        <f aca="false">A22&amp;B22&amp;C22&amp;D22</f>
        <v>7200420</v>
      </c>
    </row>
    <row r="23" customFormat="false" ht="15" hidden="false" customHeight="false" outlineLevel="0" collapsed="false">
      <c r="A23" s="0" t="n">
        <v>720</v>
      </c>
      <c r="B23" s="101" t="str">
        <f aca="false">$B$3</f>
        <v>04</v>
      </c>
      <c r="C23" s="101" t="s">
        <v>351</v>
      </c>
      <c r="D23" s="0" t="str">
        <f aca="false">MID(B1,201,10)</f>
        <v/>
      </c>
      <c r="F23" s="0" t="str">
        <f aca="false">A23&amp;B23&amp;C23&amp;D23</f>
        <v>7200421</v>
      </c>
    </row>
    <row r="24" customFormat="false" ht="15" hidden="false" customHeight="false" outlineLevel="0" collapsed="false">
      <c r="A24" s="0" t="n">
        <v>720</v>
      </c>
      <c r="B24" s="101" t="str">
        <f aca="false">$B$3</f>
        <v>04</v>
      </c>
      <c r="C24" s="101" t="s">
        <v>355</v>
      </c>
      <c r="D24" s="0" t="str">
        <f aca="false">MID(B1,211,10)</f>
        <v/>
      </c>
      <c r="F24" s="0" t="str">
        <f aca="false">A24&amp;B24&amp;C24&amp;D24</f>
        <v>7200422</v>
      </c>
    </row>
    <row r="25" customFormat="false" ht="15" hidden="false" customHeight="false" outlineLevel="0" collapsed="false">
      <c r="A25" s="0" t="n">
        <v>720</v>
      </c>
      <c r="B25" s="101" t="str">
        <f aca="false">$B$3</f>
        <v>04</v>
      </c>
      <c r="C25" s="101" t="s">
        <v>360</v>
      </c>
      <c r="D25" s="0" t="str">
        <f aca="false">MID(B1,221,10)</f>
        <v/>
      </c>
      <c r="F25" s="0" t="str">
        <f aca="false">A25&amp;B25&amp;C25&amp;D25</f>
        <v>7200423</v>
      </c>
    </row>
    <row r="26" customFormat="false" ht="15" hidden="false" customHeight="false" outlineLevel="0" collapsed="false">
      <c r="A26" s="0" t="n">
        <v>720</v>
      </c>
      <c r="B26" s="101" t="str">
        <f aca="false">$B$3</f>
        <v>04</v>
      </c>
      <c r="C26" s="101" t="s">
        <v>364</v>
      </c>
      <c r="D26" s="0" t="str">
        <f aca="false">MID(B1,231,10)</f>
        <v/>
      </c>
      <c r="F26" s="0" t="str">
        <f aca="false">A26&amp;B26&amp;C26&amp;D26</f>
        <v>7200424</v>
      </c>
    </row>
    <row r="27" customFormat="false" ht="15" hidden="false" customHeight="false" outlineLevel="0" collapsed="false">
      <c r="A27" s="0" t="n">
        <v>720</v>
      </c>
      <c r="B27" s="101" t="str">
        <f aca="false">$B$3</f>
        <v>04</v>
      </c>
      <c r="C27" s="101" t="s">
        <v>368</v>
      </c>
      <c r="D27" s="0" t="str">
        <f aca="false">MID(B1,241,10)</f>
        <v/>
      </c>
      <c r="F27" s="0" t="str">
        <f aca="false">A27&amp;B27&amp;C27&amp;D27</f>
        <v>7200425</v>
      </c>
    </row>
    <row r="28" customFormat="false" ht="15" hidden="false" customHeight="false" outlineLevel="0" collapsed="false">
      <c r="A28" s="0" t="n">
        <v>720</v>
      </c>
      <c r="B28" s="101" t="str">
        <f aca="false">$B$3</f>
        <v>04</v>
      </c>
      <c r="C28" s="101" t="s">
        <v>372</v>
      </c>
      <c r="D28" s="0" t="str">
        <f aca="false">MID(B1,251,10)</f>
        <v/>
      </c>
      <c r="F28" s="0" t="str">
        <f aca="false">A28&amp;B28&amp;C28&amp;D28</f>
        <v>7200426</v>
      </c>
    </row>
    <row r="29" customFormat="false" ht="15" hidden="false" customHeight="false" outlineLevel="0" collapsed="false">
      <c r="A29" s="0" t="n">
        <v>720</v>
      </c>
      <c r="B29" s="101" t="str">
        <f aca="false">$B$3</f>
        <v>04</v>
      </c>
      <c r="C29" s="101" t="s">
        <v>375</v>
      </c>
      <c r="D29" s="0" t="str">
        <f aca="false">MID(B1,261,10)</f>
        <v/>
      </c>
      <c r="F29" s="0" t="str">
        <f aca="false">A29&amp;B29&amp;C29&amp;D29</f>
        <v>7200427</v>
      </c>
    </row>
    <row r="30" customFormat="false" ht="15" hidden="false" customHeight="false" outlineLevel="0" collapsed="false">
      <c r="A30" s="0" t="n">
        <v>720</v>
      </c>
      <c r="B30" s="101" t="str">
        <f aca="false">$B$3</f>
        <v>04</v>
      </c>
      <c r="C30" s="101" t="s">
        <v>384</v>
      </c>
      <c r="D30" s="0" t="str">
        <f aca="false">MID(B1,271,10)</f>
        <v/>
      </c>
      <c r="F30" s="0" t="str">
        <f aca="false">A30&amp;B30&amp;C30&amp;D30</f>
        <v>7200428</v>
      </c>
    </row>
    <row r="31" customFormat="false" ht="15" hidden="false" customHeight="false" outlineLevel="0" collapsed="false">
      <c r="A31" s="0" t="n">
        <v>720</v>
      </c>
      <c r="B31" s="101" t="str">
        <f aca="false">$B$3</f>
        <v>04</v>
      </c>
      <c r="C31" s="101" t="s">
        <v>433</v>
      </c>
      <c r="E31" s="0" t="str">
        <f aca="false">MID(B1,281,10)</f>
        <v/>
      </c>
      <c r="F31" s="0" t="str">
        <f aca="false">A31&amp;B31&amp;C31&amp;D31</f>
        <v>7200429</v>
      </c>
    </row>
    <row r="32" customFormat="false" ht="15" hidden="false" customHeight="false" outlineLevel="0" collapsed="false">
      <c r="A32" s="0" t="n">
        <v>720</v>
      </c>
      <c r="B32" s="101" t="str">
        <f aca="false">$B$3</f>
        <v>04</v>
      </c>
      <c r="C32" s="101" t="s">
        <v>183</v>
      </c>
      <c r="E32" s="0" t="str">
        <f aca="false">MID(B1,291,10)</f>
        <v/>
      </c>
      <c r="F32" s="0" t="str">
        <f aca="false">A32&amp;B32&amp;C32&amp;D32</f>
        <v>7200430</v>
      </c>
    </row>
    <row r="33" customFormat="false" ht="15" hidden="false" customHeight="false" outlineLevel="0" collapsed="false">
      <c r="A33" s="0" t="n">
        <v>720</v>
      </c>
      <c r="B33" s="101" t="str">
        <f aca="false">$B$3</f>
        <v>04</v>
      </c>
      <c r="C33" s="101" t="s">
        <v>106</v>
      </c>
      <c r="E33" s="0" t="str">
        <f aca="false">MID(B1,301,10)</f>
        <v/>
      </c>
      <c r="F33" s="0" t="str">
        <f aca="false">A33&amp;B33&amp;C33&amp;D33</f>
        <v>7200431</v>
      </c>
    </row>
    <row r="34" customFormat="false" ht="15" hidden="false" customHeight="false" outlineLevel="0" collapsed="false">
      <c r="A34" s="0" t="n">
        <v>720</v>
      </c>
      <c r="B34" s="101" t="str">
        <f aca="false">$B$3</f>
        <v>04</v>
      </c>
      <c r="C34" s="101" t="s">
        <v>186</v>
      </c>
      <c r="E34" s="0" t="str">
        <f aca="false">MID(B1,311,10)</f>
        <v/>
      </c>
      <c r="F34" s="0" t="str">
        <f aca="false">A34&amp;B34&amp;C34&amp;D34</f>
        <v>7200432</v>
      </c>
    </row>
    <row r="35" customFormat="false" ht="15" hidden="false" customHeight="false" outlineLevel="0" collapsed="false">
      <c r="A35" s="0" t="n">
        <v>720</v>
      </c>
      <c r="B35" s="101" t="str">
        <f aca="false">$B$3</f>
        <v>04</v>
      </c>
      <c r="C35" s="101" t="s">
        <v>187</v>
      </c>
      <c r="E35" s="0" t="str">
        <f aca="false">MID(B1,321,10)</f>
        <v/>
      </c>
      <c r="F35" s="0" t="str">
        <f aca="false">A35&amp;B35&amp;C35&amp;D35</f>
        <v>7200433</v>
      </c>
    </row>
    <row r="36" customFormat="false" ht="15" hidden="false" customHeight="false" outlineLevel="0" collapsed="false">
      <c r="A36" s="0" t="n">
        <v>720</v>
      </c>
      <c r="B36" s="101" t="str">
        <f aca="false">$B$3</f>
        <v>04</v>
      </c>
      <c r="C36" s="101" t="s">
        <v>189</v>
      </c>
      <c r="E36" s="0" t="str">
        <f aca="false">MID(B1,331,10)</f>
        <v/>
      </c>
      <c r="F36" s="0" t="str">
        <f aca="false">A36&amp;B36&amp;C36&amp;D36</f>
        <v>7200434</v>
      </c>
    </row>
    <row r="37" customFormat="false" ht="15" hidden="false" customHeight="false" outlineLevel="0" collapsed="false">
      <c r="A37" s="0" t="n">
        <v>720</v>
      </c>
      <c r="B37" s="101" t="str">
        <f aca="false">$B$3</f>
        <v>04</v>
      </c>
      <c r="C37" s="101" t="s">
        <v>190</v>
      </c>
      <c r="E37" s="0" t="str">
        <f aca="false">MID(B1,341,10)</f>
        <v/>
      </c>
      <c r="F37" s="0" t="str">
        <f aca="false">A37&amp;B37&amp;C37&amp;D37</f>
        <v>7200435</v>
      </c>
    </row>
    <row r="38" customFormat="false" ht="15" hidden="false" customHeight="false" outlineLevel="0" collapsed="false">
      <c r="A38" s="0" t="n">
        <v>720</v>
      </c>
      <c r="B38" s="101" t="str">
        <f aca="false">$B$3</f>
        <v>04</v>
      </c>
      <c r="C38" s="101" t="s">
        <v>191</v>
      </c>
      <c r="E38" s="0" t="str">
        <f aca="false">MID(B1,351,10)</f>
        <v/>
      </c>
      <c r="F38" s="0" t="str">
        <f aca="false">A38&amp;B38&amp;C38&amp;D38</f>
        <v>7200436</v>
      </c>
    </row>
    <row r="39" customFormat="false" ht="15" hidden="false" customHeight="false" outlineLevel="0" collapsed="false">
      <c r="A39" s="0" t="n">
        <v>720</v>
      </c>
      <c r="B39" s="101" t="str">
        <f aca="false">$B$3</f>
        <v>04</v>
      </c>
      <c r="C39" s="101" t="s">
        <v>192</v>
      </c>
      <c r="E39" s="0" t="str">
        <f aca="false">MID(B1,361,10)</f>
        <v/>
      </c>
      <c r="F39" s="0" t="str">
        <f aca="false">A39&amp;B39&amp;C39&amp;D39</f>
        <v>7200437</v>
      </c>
    </row>
    <row r="40" customFormat="false" ht="15" hidden="false" customHeight="false" outlineLevel="0" collapsed="false">
      <c r="A40" s="0" t="n">
        <v>720</v>
      </c>
      <c r="B40" s="101" t="str">
        <f aca="false">$B$3</f>
        <v>04</v>
      </c>
      <c r="C40" s="101" t="s">
        <v>193</v>
      </c>
      <c r="E40" s="0" t="str">
        <f aca="false">MID(B1,371,10)</f>
        <v/>
      </c>
      <c r="F40" s="0" t="str">
        <f aca="false">A40&amp;B40&amp;C40&amp;D40</f>
        <v>7200438</v>
      </c>
    </row>
    <row r="41" customFormat="false" ht="15" hidden="false" customHeight="false" outlineLevel="0" collapsed="false">
      <c r="A41" s="0" t="n">
        <v>720</v>
      </c>
      <c r="B41" s="101" t="str">
        <f aca="false">$B$3</f>
        <v>04</v>
      </c>
      <c r="C41" s="101" t="s">
        <v>194</v>
      </c>
      <c r="E41" s="0" t="str">
        <f aca="false">MID(B1,381,10)</f>
        <v/>
      </c>
      <c r="F41" s="0" t="str">
        <f aca="false">A41&amp;B41&amp;C41&amp;D41</f>
        <v>7200439</v>
      </c>
    </row>
    <row r="42" customFormat="false" ht="15" hidden="false" customHeight="false" outlineLevel="0" collapsed="false">
      <c r="A42" s="0" t="n">
        <v>720</v>
      </c>
      <c r="B42" s="101" t="str">
        <f aca="false">$B$3</f>
        <v>04</v>
      </c>
      <c r="C42" s="101" t="s">
        <v>463</v>
      </c>
      <c r="E42" s="0" t="str">
        <f aca="false">MID(B1,391,10)</f>
        <v/>
      </c>
      <c r="F42" s="0" t="str">
        <f aca="false">A42&amp;B42&amp;C42&amp;D42</f>
        <v>7200440</v>
      </c>
    </row>
    <row r="43" customFormat="false" ht="15" hidden="false" customHeight="false" outlineLevel="0" collapsed="false">
      <c r="A43" s="0" t="n">
        <v>720</v>
      </c>
      <c r="B43" s="101" t="str">
        <f aca="false">$B$3</f>
        <v>04</v>
      </c>
      <c r="C43" s="101" t="s">
        <v>195</v>
      </c>
      <c r="E43" s="0" t="str">
        <f aca="false">MID(B1,401,10)</f>
        <v/>
      </c>
      <c r="F43" s="0" t="str">
        <f aca="false">A43&amp;B43&amp;C43&amp;D43</f>
        <v>7200441</v>
      </c>
    </row>
    <row r="44" customFormat="false" ht="15" hidden="false" customHeight="false" outlineLevel="0" collapsed="false">
      <c r="A44" s="0" t="n">
        <v>720</v>
      </c>
      <c r="B44" s="101" t="str">
        <f aca="false">$B$3</f>
        <v>04</v>
      </c>
      <c r="C44" s="101" t="s">
        <v>198</v>
      </c>
      <c r="E44" s="0" t="str">
        <f aca="false">MID(B1,411,10)</f>
        <v/>
      </c>
      <c r="F44" s="0" t="str">
        <f aca="false">A44&amp;B44&amp;C44&amp;D44</f>
        <v>7200442</v>
      </c>
    </row>
    <row r="45" customFormat="false" ht="15" hidden="false" customHeight="false" outlineLevel="0" collapsed="false">
      <c r="A45" s="0" t="n">
        <v>720</v>
      </c>
      <c r="B45" s="101" t="str">
        <f aca="false">$B$3</f>
        <v>04</v>
      </c>
      <c r="C45" s="101" t="s">
        <v>203</v>
      </c>
      <c r="E45" s="0" t="str">
        <f aca="false">MID(B1,421,10)</f>
        <v/>
      </c>
      <c r="F45" s="0" t="str">
        <f aca="false">A45&amp;B45&amp;C45&amp;D45</f>
        <v>7200443</v>
      </c>
    </row>
    <row r="46" customFormat="false" ht="15" hidden="false" customHeight="false" outlineLevel="0" collapsed="false">
      <c r="A46" s="0" t="n">
        <v>720</v>
      </c>
      <c r="B46" s="101" t="str">
        <f aca="false">$B$3</f>
        <v>04</v>
      </c>
      <c r="C46" s="101" t="s">
        <v>205</v>
      </c>
      <c r="E46" s="0" t="str">
        <f aca="false">MID(B1,431,10)</f>
        <v/>
      </c>
      <c r="F46" s="0" t="str">
        <f aca="false">A46&amp;B46&amp;C46&amp;D46</f>
        <v>7200444</v>
      </c>
    </row>
    <row r="47" customFormat="false" ht="15" hidden="false" customHeight="false" outlineLevel="0" collapsed="false">
      <c r="A47" s="0" t="n">
        <v>720</v>
      </c>
      <c r="B47" s="101" t="str">
        <f aca="false">$B$3</f>
        <v>04</v>
      </c>
      <c r="C47" s="101" t="s">
        <v>207</v>
      </c>
      <c r="E47" s="0" t="str">
        <f aca="false">MID(B1,441,10)</f>
        <v/>
      </c>
      <c r="F47" s="0" t="str">
        <f aca="false">A47&amp;B47&amp;C47&amp;D47</f>
        <v>7200445</v>
      </c>
    </row>
    <row r="48" customFormat="false" ht="15" hidden="false" customHeight="false" outlineLevel="0" collapsed="false">
      <c r="A48" s="0" t="n">
        <v>720</v>
      </c>
      <c r="B48" s="101" t="str">
        <f aca="false">$B$3</f>
        <v>04</v>
      </c>
      <c r="C48" s="101" t="s">
        <v>209</v>
      </c>
      <c r="E48" s="0" t="str">
        <f aca="false">MID(B1,451,10)</f>
        <v/>
      </c>
      <c r="F48" s="0" t="str">
        <f aca="false">A48&amp;B48&amp;C48&amp;D48</f>
        <v>7200446</v>
      </c>
    </row>
    <row r="49" customFormat="false" ht="15" hidden="false" customHeight="false" outlineLevel="0" collapsed="false">
      <c r="A49" s="0" t="n">
        <v>720</v>
      </c>
      <c r="B49" s="101" t="str">
        <f aca="false">$B$3</f>
        <v>04</v>
      </c>
      <c r="C49" s="101" t="s">
        <v>211</v>
      </c>
      <c r="E49" s="0" t="str">
        <f aca="false">MID(B1,461,10)</f>
        <v/>
      </c>
      <c r="F49" s="0" t="str">
        <f aca="false">A49&amp;B49&amp;C49&amp;D49</f>
        <v>7200447</v>
      </c>
    </row>
    <row r="50" customFormat="false" ht="15" hidden="false" customHeight="false" outlineLevel="0" collapsed="false">
      <c r="A50" s="0" t="n">
        <v>720</v>
      </c>
      <c r="B50" s="101" t="str">
        <f aca="false">$B$3</f>
        <v>04</v>
      </c>
      <c r="C50" s="101" t="s">
        <v>213</v>
      </c>
      <c r="E50" s="0" t="str">
        <f aca="false">MID(B1,471,10)</f>
        <v/>
      </c>
      <c r="F50" s="0" t="str">
        <f aca="false">A50&amp;B50&amp;C50&amp;D50</f>
        <v>7200448</v>
      </c>
    </row>
    <row r="51" customFormat="false" ht="15" hidden="false" customHeight="false" outlineLevel="0" collapsed="false">
      <c r="A51" s="0" t="n">
        <v>720</v>
      </c>
      <c r="B51" s="101" t="str">
        <f aca="false">$B$3</f>
        <v>04</v>
      </c>
      <c r="C51" s="101" t="s">
        <v>215</v>
      </c>
      <c r="E51" s="0" t="str">
        <f aca="false">MID(B1,481,10)</f>
        <v/>
      </c>
      <c r="F51" s="0" t="str">
        <f aca="false">A51&amp;B51&amp;C51&amp;D51</f>
        <v>7200449</v>
      </c>
    </row>
    <row r="52" customFormat="false" ht="15" hidden="false" customHeight="false" outlineLevel="0" collapsed="false">
      <c r="A52" s="0" t="n">
        <v>720</v>
      </c>
      <c r="B52" s="101" t="str">
        <f aca="false">$B$3</f>
        <v>04</v>
      </c>
      <c r="C52" s="101" t="s">
        <v>236</v>
      </c>
      <c r="E52" s="0" t="str">
        <f aca="false">MID(B1,491,10)</f>
        <v/>
      </c>
      <c r="F52" s="0" t="str">
        <f aca="false">A52&amp;B52&amp;C52&amp;D52</f>
        <v>7200450</v>
      </c>
    </row>
    <row r="53" customFormat="false" ht="15" hidden="false" customHeight="false" outlineLevel="0" collapsed="false">
      <c r="A53" s="0" t="n">
        <v>720</v>
      </c>
      <c r="B53" s="101" t="str">
        <f aca="false">$B$3</f>
        <v>04</v>
      </c>
      <c r="C53" s="101" t="s">
        <v>238</v>
      </c>
      <c r="E53" s="0" t="str">
        <f aca="false">MID(B1,501,10)</f>
        <v/>
      </c>
      <c r="F53" s="0" t="str">
        <f aca="false">A53&amp;B53&amp;C53&amp;D53</f>
        <v>7200451</v>
      </c>
    </row>
    <row r="54" customFormat="false" ht="15" hidden="false" customHeight="false" outlineLevel="0" collapsed="false">
      <c r="A54" s="0" t="n">
        <v>720</v>
      </c>
      <c r="B54" s="101" t="str">
        <f aca="false">$B$3</f>
        <v>04</v>
      </c>
      <c r="C54" s="101" t="s">
        <v>240</v>
      </c>
      <c r="E54" s="0" t="str">
        <f aca="false">MID(B1,511,10)</f>
        <v/>
      </c>
      <c r="F54" s="0" t="str">
        <f aca="false">A54&amp;B54&amp;C54&amp;D54</f>
        <v>7200452</v>
      </c>
    </row>
    <row r="55" customFormat="false" ht="15" hidden="false" customHeight="false" outlineLevel="0" collapsed="false">
      <c r="A55" s="0" t="n">
        <v>720</v>
      </c>
      <c r="B55" s="101" t="str">
        <f aca="false">$B$3</f>
        <v>04</v>
      </c>
      <c r="C55" s="101" t="s">
        <v>242</v>
      </c>
      <c r="E55" s="0" t="str">
        <f aca="false">MID(B1,521,10)</f>
        <v/>
      </c>
      <c r="F55" s="0" t="str">
        <f aca="false">A55&amp;B55&amp;C55&amp;D55</f>
        <v>7200453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LibreOffice/5.3.7.2$Windows_X86_64 LibreOffice_project/6b8ed514a9f8b44d37a1b96673cbbdd077e24059</Application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2016-09-30T03:14:20Z</dcterms:created>
  <dc:creator>Juan Lizardo Garcia Ahumada</dc:creator>
  <dc:description/>
  <dc:language>fr-FR</dc:language>
  <cp:lastModifiedBy/>
  <dcterms:modified xsi:type="dcterms:W3CDTF">2018-02-09T13:01:25Z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 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